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rop Box\Elluga Dropbox\Dossier Elluga\Workshop RiseSmart\PDF Atelier et doc annexe\"/>
    </mc:Choice>
  </mc:AlternateContent>
  <bookViews>
    <workbookView xWindow="0" yWindow="0" windowWidth="28800" windowHeight="11820" tabRatio="798" activeTab="2"/>
  </bookViews>
  <sheets>
    <sheet name="Paramètres" sheetId="3" r:id="rId1"/>
    <sheet name="Amort. Prêt" sheetId="6" state="hidden" r:id="rId2"/>
    <sheet name="IPP. Complémentaire" sheetId="7" r:id="rId3"/>
    <sheet name="IPP Compl." sheetId="5" state="hidden" r:id="rId4"/>
    <sheet name="IPP Principal" sheetId="11" state="hidden" r:id="rId5"/>
    <sheet name="Salaire Gérant" sheetId="14" state="hidden" r:id="rId6"/>
    <sheet name="Paramètres Admin." sheetId="15" state="hidden" r:id="rId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7" i="7" l="1"/>
  <c r="L27" i="7"/>
  <c r="J27" i="7"/>
  <c r="L21" i="7"/>
  <c r="N22" i="7"/>
  <c r="L20" i="7"/>
  <c r="L22" i="7" l="1"/>
  <c r="N21" i="7"/>
  <c r="N20" i="7"/>
  <c r="H32" i="3"/>
  <c r="E31" i="3" l="1"/>
  <c r="D19" i="3"/>
  <c r="D23" i="3" l="1"/>
  <c r="D22" i="3"/>
  <c r="D21" i="3"/>
  <c r="D17" i="3"/>
  <c r="F53" i="3" l="1"/>
  <c r="H31" i="3"/>
  <c r="D14" i="3"/>
  <c r="D16" i="3" l="1"/>
  <c r="B150" i="3"/>
  <c r="B145" i="3"/>
  <c r="B140" i="3"/>
  <c r="B135" i="3"/>
  <c r="B130" i="3"/>
  <c r="B125" i="3"/>
  <c r="B120" i="3"/>
  <c r="B115" i="3"/>
  <c r="B110" i="3"/>
  <c r="D24" i="3" l="1"/>
  <c r="C181" i="3" l="1"/>
  <c r="C180" i="3"/>
  <c r="C179" i="3"/>
  <c r="J16" i="7" s="1"/>
  <c r="G175" i="3"/>
  <c r="E175" i="3"/>
  <c r="C175" i="3"/>
  <c r="G174" i="3"/>
  <c r="E174" i="3"/>
  <c r="C174" i="3"/>
  <c r="G173" i="3"/>
  <c r="E173" i="3"/>
  <c r="C173" i="3"/>
  <c r="G166" i="3"/>
  <c r="G165" i="3"/>
  <c r="G164" i="3"/>
  <c r="E166" i="3"/>
  <c r="E165" i="3"/>
  <c r="E164" i="3"/>
  <c r="C166" i="3"/>
  <c r="C165" i="3"/>
  <c r="C164" i="3"/>
  <c r="L16" i="7" l="1"/>
  <c r="G32" i="3"/>
  <c r="G33" i="3"/>
  <c r="G34" i="3"/>
  <c r="G35" i="3"/>
  <c r="G36" i="3"/>
  <c r="G37" i="3"/>
  <c r="G38" i="3"/>
  <c r="G39" i="3"/>
  <c r="G40" i="3"/>
  <c r="G41" i="3"/>
  <c r="G42" i="3"/>
  <c r="G43" i="3"/>
  <c r="G44" i="3"/>
  <c r="G45" i="3"/>
  <c r="G31" i="3"/>
  <c r="D14" i="14" l="1"/>
  <c r="C14" i="14"/>
  <c r="B14" i="14"/>
  <c r="D13" i="14"/>
  <c r="C13" i="14"/>
  <c r="B13" i="14"/>
  <c r="D12" i="14"/>
  <c r="C12" i="14"/>
  <c r="B12" i="14"/>
  <c r="D11" i="14"/>
  <c r="C11" i="14"/>
  <c r="B11" i="14"/>
  <c r="D10" i="14"/>
  <c r="C10" i="14"/>
  <c r="B10" i="14"/>
  <c r="D14" i="11"/>
  <c r="C14" i="11"/>
  <c r="B14" i="11"/>
  <c r="D13" i="11"/>
  <c r="C13" i="11"/>
  <c r="B13" i="11"/>
  <c r="D12" i="11"/>
  <c r="C12" i="11"/>
  <c r="B12" i="11"/>
  <c r="D11" i="11"/>
  <c r="C11" i="11"/>
  <c r="B11" i="11"/>
  <c r="D10" i="11"/>
  <c r="C10" i="11"/>
  <c r="B10" i="11"/>
  <c r="D14" i="5"/>
  <c r="D13" i="5"/>
  <c r="D12" i="5"/>
  <c r="D11" i="5"/>
  <c r="D10" i="5"/>
  <c r="C14" i="5"/>
  <c r="B14" i="5"/>
  <c r="C13" i="5"/>
  <c r="B13" i="5"/>
  <c r="C12" i="5"/>
  <c r="B12" i="5"/>
  <c r="C11" i="5"/>
  <c r="B11" i="5"/>
  <c r="C10" i="5"/>
  <c r="B10" i="5"/>
  <c r="G53" i="3"/>
  <c r="G87" i="3"/>
  <c r="H87" i="3" s="1"/>
  <c r="G80" i="3"/>
  <c r="H80" i="3" s="1"/>
  <c r="E5" i="14"/>
  <c r="J36" i="7"/>
  <c r="L14" i="7"/>
  <c r="J13" i="7"/>
  <c r="L13" i="7" s="1"/>
  <c r="E10" i="14" l="1"/>
  <c r="E11" i="14"/>
  <c r="E13" i="14"/>
  <c r="E12" i="14"/>
  <c r="E14" i="14"/>
  <c r="N13" i="7"/>
  <c r="N14" i="7"/>
  <c r="B105" i="3"/>
  <c r="B100" i="3"/>
  <c r="B95" i="3"/>
  <c r="B90" i="3"/>
  <c r="B85" i="3"/>
  <c r="B80" i="3"/>
  <c r="G154" i="3"/>
  <c r="H154" i="3" s="1"/>
  <c r="G153" i="3"/>
  <c r="H153" i="3" s="1"/>
  <c r="G152" i="3"/>
  <c r="H152" i="3" s="1"/>
  <c r="G151" i="3"/>
  <c r="H151" i="3" s="1"/>
  <c r="G150" i="3"/>
  <c r="H150" i="3" s="1"/>
  <c r="G149" i="3"/>
  <c r="H149" i="3" s="1"/>
  <c r="G148" i="3"/>
  <c r="H148" i="3" s="1"/>
  <c r="G147" i="3"/>
  <c r="H147" i="3" s="1"/>
  <c r="G146" i="3"/>
  <c r="H146" i="3" s="1"/>
  <c r="G145" i="3"/>
  <c r="H145" i="3" s="1"/>
  <c r="G144" i="3"/>
  <c r="H144" i="3" s="1"/>
  <c r="G143" i="3"/>
  <c r="H143" i="3" s="1"/>
  <c r="G142" i="3"/>
  <c r="H142" i="3" s="1"/>
  <c r="G141" i="3"/>
  <c r="H141" i="3" s="1"/>
  <c r="G140" i="3"/>
  <c r="H140" i="3" s="1"/>
  <c r="G139" i="3"/>
  <c r="H139" i="3" s="1"/>
  <c r="G138" i="3"/>
  <c r="H138" i="3" s="1"/>
  <c r="G137" i="3"/>
  <c r="H137" i="3" s="1"/>
  <c r="G136" i="3"/>
  <c r="H136" i="3" s="1"/>
  <c r="G135" i="3"/>
  <c r="H135" i="3" s="1"/>
  <c r="G134" i="3"/>
  <c r="H134" i="3" s="1"/>
  <c r="G133" i="3"/>
  <c r="H133" i="3" s="1"/>
  <c r="G132" i="3"/>
  <c r="H132" i="3" s="1"/>
  <c r="G131" i="3"/>
  <c r="H131" i="3" s="1"/>
  <c r="G130" i="3"/>
  <c r="H130" i="3" s="1"/>
  <c r="G129" i="3"/>
  <c r="H129" i="3" s="1"/>
  <c r="G128" i="3"/>
  <c r="H128" i="3" s="1"/>
  <c r="G127" i="3"/>
  <c r="H127" i="3" s="1"/>
  <c r="G126" i="3"/>
  <c r="H126" i="3" s="1"/>
  <c r="G125" i="3"/>
  <c r="H125" i="3" s="1"/>
  <c r="G124" i="3"/>
  <c r="H124" i="3" s="1"/>
  <c r="G123" i="3"/>
  <c r="H123" i="3" s="1"/>
  <c r="G122" i="3"/>
  <c r="H122" i="3" s="1"/>
  <c r="G121" i="3"/>
  <c r="H121" i="3" s="1"/>
  <c r="G120" i="3"/>
  <c r="H120" i="3" s="1"/>
  <c r="G119" i="3"/>
  <c r="H119" i="3" s="1"/>
  <c r="G118" i="3"/>
  <c r="H118" i="3" s="1"/>
  <c r="G117" i="3"/>
  <c r="H117" i="3" s="1"/>
  <c r="G116" i="3"/>
  <c r="H116" i="3" s="1"/>
  <c r="G115" i="3"/>
  <c r="H115" i="3" s="1"/>
  <c r="G114" i="3"/>
  <c r="H114" i="3" s="1"/>
  <c r="G113" i="3"/>
  <c r="H113" i="3" s="1"/>
  <c r="G112" i="3"/>
  <c r="H112" i="3" s="1"/>
  <c r="G111" i="3"/>
  <c r="H111" i="3" s="1"/>
  <c r="G110" i="3"/>
  <c r="H110" i="3" s="1"/>
  <c r="G109" i="3"/>
  <c r="H109" i="3" s="1"/>
  <c r="G108" i="3"/>
  <c r="H108" i="3" s="1"/>
  <c r="G107" i="3"/>
  <c r="H107" i="3" s="1"/>
  <c r="G106" i="3"/>
  <c r="H106" i="3" s="1"/>
  <c r="G105" i="3"/>
  <c r="H105" i="3" s="1"/>
  <c r="G104" i="3"/>
  <c r="H104" i="3" s="1"/>
  <c r="G103" i="3"/>
  <c r="H103" i="3" s="1"/>
  <c r="G102" i="3"/>
  <c r="H102" i="3" s="1"/>
  <c r="G101" i="3"/>
  <c r="H101" i="3" s="1"/>
  <c r="G100" i="3"/>
  <c r="G99" i="3"/>
  <c r="H99" i="3" s="1"/>
  <c r="G98" i="3"/>
  <c r="H98" i="3" s="1"/>
  <c r="G97" i="3"/>
  <c r="H97" i="3" s="1"/>
  <c r="G96" i="3"/>
  <c r="H96" i="3" s="1"/>
  <c r="G95" i="3"/>
  <c r="G94" i="3"/>
  <c r="H94" i="3" s="1"/>
  <c r="G93" i="3"/>
  <c r="H93" i="3" s="1"/>
  <c r="G92" i="3"/>
  <c r="H92" i="3" s="1"/>
  <c r="G91" i="3"/>
  <c r="H91" i="3" s="1"/>
  <c r="G90" i="3"/>
  <c r="G89" i="3"/>
  <c r="H89" i="3" s="1"/>
  <c r="G88" i="3"/>
  <c r="H88" i="3" s="1"/>
  <c r="G86" i="3"/>
  <c r="H86" i="3" s="1"/>
  <c r="G85" i="3"/>
  <c r="G84" i="3"/>
  <c r="H84" i="3" s="1"/>
  <c r="G83" i="3"/>
  <c r="H83" i="3" s="1"/>
  <c r="G82" i="3"/>
  <c r="H82" i="3" s="1"/>
  <c r="G81" i="3"/>
  <c r="I44" i="3"/>
  <c r="I43" i="3"/>
  <c r="I42" i="3"/>
  <c r="I41" i="3"/>
  <c r="I40" i="3"/>
  <c r="K125" i="3" l="1"/>
  <c r="K135" i="3"/>
  <c r="K145" i="3"/>
  <c r="K140" i="3"/>
  <c r="K130" i="3"/>
  <c r="I80" i="3"/>
  <c r="J80" i="3" s="1"/>
  <c r="H81" i="3"/>
  <c r="I85" i="3"/>
  <c r="J85" i="3" s="1"/>
  <c r="H85" i="3"/>
  <c r="I90" i="3"/>
  <c r="J90" i="3" s="1"/>
  <c r="H90" i="3"/>
  <c r="I100" i="3"/>
  <c r="J100" i="3" s="1"/>
  <c r="H100" i="3"/>
  <c r="I95" i="3"/>
  <c r="J95" i="3" s="1"/>
  <c r="H95" i="3"/>
  <c r="I105" i="3"/>
  <c r="J105" i="3" s="1"/>
  <c r="I110" i="3"/>
  <c r="J110" i="3" s="1"/>
  <c r="I115" i="3"/>
  <c r="J115" i="3" s="1"/>
  <c r="I120" i="3"/>
  <c r="J120" i="3" s="1"/>
  <c r="I125" i="3"/>
  <c r="J125" i="3" s="1"/>
  <c r="I130" i="3"/>
  <c r="J130" i="3" s="1"/>
  <c r="I135" i="3"/>
  <c r="J135" i="3" s="1"/>
  <c r="I140" i="3"/>
  <c r="J140" i="3" s="1"/>
  <c r="I145" i="3"/>
  <c r="J145" i="3" s="1"/>
  <c r="I150" i="3"/>
  <c r="J150" i="3" s="1"/>
  <c r="H155" i="3" l="1"/>
  <c r="F10" i="14"/>
  <c r="F12" i="14"/>
  <c r="F14" i="14"/>
  <c r="F11" i="14"/>
  <c r="F13" i="14"/>
  <c r="F15" i="14" l="1"/>
  <c r="F16" i="14" l="1"/>
  <c r="F17" i="14" s="1"/>
  <c r="N36" i="7" l="1"/>
  <c r="L36" i="7"/>
  <c r="L19" i="7"/>
  <c r="L15" i="7"/>
  <c r="D8" i="6"/>
  <c r="D6" i="6"/>
  <c r="N19" i="7" l="1"/>
  <c r="N15" i="7"/>
  <c r="G54" i="3" l="1"/>
  <c r="G55" i="3"/>
  <c r="G56" i="3"/>
  <c r="G57" i="3"/>
  <c r="G58" i="3"/>
  <c r="G59" i="3"/>
  <c r="G60" i="3"/>
  <c r="G61" i="3"/>
  <c r="G62" i="3"/>
  <c r="G63" i="3"/>
  <c r="G64" i="3"/>
  <c r="G65" i="3"/>
  <c r="G66" i="3"/>
  <c r="G67" i="3"/>
  <c r="G68" i="3"/>
  <c r="G69" i="3"/>
  <c r="G70" i="3"/>
  <c r="G71" i="3"/>
  <c r="G72" i="3"/>
  <c r="C196" i="3"/>
  <c r="D5" i="6" s="1"/>
  <c r="D9" i="6" s="1"/>
  <c r="G73" i="3" l="1"/>
  <c r="C12" i="6"/>
  <c r="B13" i="6"/>
  <c r="D12" i="6"/>
  <c r="E12" i="6" l="1"/>
  <c r="B14" i="6"/>
  <c r="C13" i="6"/>
  <c r="N8" i="7" l="1"/>
  <c r="F12" i="6"/>
  <c r="D13" i="6" s="1"/>
  <c r="B15" i="6"/>
  <c r="C14" i="6"/>
  <c r="E13" i="6" l="1"/>
  <c r="F13" i="6" s="1"/>
  <c r="D14" i="6" s="1"/>
  <c r="B16" i="6"/>
  <c r="C15" i="6"/>
  <c r="E14" i="6" l="1"/>
  <c r="F14" i="6" s="1"/>
  <c r="D15" i="6" s="1"/>
  <c r="E15" i="6" s="1"/>
  <c r="F15" i="6" s="1"/>
  <c r="D16" i="6" s="1"/>
  <c r="B17" i="6"/>
  <c r="C16" i="6"/>
  <c r="E16" i="6" l="1"/>
  <c r="F16" i="6" s="1"/>
  <c r="D17" i="6" s="1"/>
  <c r="B18" i="6"/>
  <c r="C17" i="6"/>
  <c r="E17" i="6" l="1"/>
  <c r="F17" i="6" s="1"/>
  <c r="D18" i="6" s="1"/>
  <c r="B19" i="6"/>
  <c r="C18" i="6"/>
  <c r="E18" i="6" l="1"/>
  <c r="F18" i="6" s="1"/>
  <c r="D19" i="6" s="1"/>
  <c r="B20" i="6"/>
  <c r="C19" i="6"/>
  <c r="E19" i="6" l="1"/>
  <c r="F19" i="6" s="1"/>
  <c r="D20" i="6" s="1"/>
  <c r="B21" i="6"/>
  <c r="C20" i="6"/>
  <c r="E20" i="6" l="1"/>
  <c r="F20" i="6" s="1"/>
  <c r="D21" i="6" s="1"/>
  <c r="C21" i="6"/>
  <c r="E21" i="6" l="1"/>
  <c r="F21" i="6" s="1"/>
  <c r="N23" i="7"/>
  <c r="L23" i="7"/>
  <c r="N18" i="7"/>
  <c r="L18" i="7"/>
  <c r="N12" i="7"/>
  <c r="L12" i="7"/>
  <c r="I45" i="3" l="1"/>
  <c r="K150" i="3" s="1"/>
  <c r="I39" i="3"/>
  <c r="K120" i="3" s="1"/>
  <c r="I38" i="3"/>
  <c r="K115" i="3" s="1"/>
  <c r="I37" i="3"/>
  <c r="K110" i="3" s="1"/>
  <c r="I36" i="3"/>
  <c r="K105" i="3" s="1"/>
  <c r="I35" i="3"/>
  <c r="K100" i="3" s="1"/>
  <c r="I34" i="3"/>
  <c r="K95" i="3" s="1"/>
  <c r="I33" i="3"/>
  <c r="K90" i="3" s="1"/>
  <c r="I32" i="3"/>
  <c r="K85" i="3" s="1"/>
  <c r="I31" i="3"/>
  <c r="K80" i="3" s="1"/>
  <c r="I46" i="3" l="1"/>
  <c r="N24" i="7" l="1"/>
  <c r="J24" i="7"/>
  <c r="L24" i="7"/>
  <c r="J26" i="7" l="1"/>
  <c r="N7" i="7"/>
  <c r="N9" i="7" s="1"/>
  <c r="N26" i="7" s="1"/>
  <c r="L7" i="7"/>
  <c r="L26" i="7" s="1"/>
  <c r="E13" i="11" l="1"/>
  <c r="F13" i="11" s="1"/>
  <c r="I14" i="5" l="1"/>
  <c r="J14" i="5" s="1"/>
  <c r="I10" i="5"/>
  <c r="J10" i="5" s="1"/>
  <c r="I11" i="5"/>
  <c r="J11" i="5" s="1"/>
  <c r="I12" i="5"/>
  <c r="J12" i="5" s="1"/>
  <c r="I13" i="5"/>
  <c r="J13" i="5" s="1"/>
  <c r="I11" i="11"/>
  <c r="J11" i="11" s="1"/>
  <c r="I12" i="11"/>
  <c r="J12" i="11" s="1"/>
  <c r="I13" i="11"/>
  <c r="J13" i="11" s="1"/>
  <c r="I14" i="11"/>
  <c r="J14" i="11" s="1"/>
  <c r="I10" i="11"/>
  <c r="J10" i="11" s="1"/>
  <c r="G11" i="5"/>
  <c r="H11" i="5" s="1"/>
  <c r="G12" i="5"/>
  <c r="H12" i="5" s="1"/>
  <c r="G13" i="5"/>
  <c r="H13" i="5" s="1"/>
  <c r="G14" i="5"/>
  <c r="H14" i="5" s="1"/>
  <c r="G10" i="5"/>
  <c r="H10" i="5" s="1"/>
  <c r="G12" i="11"/>
  <c r="H12" i="11" s="1"/>
  <c r="G13" i="11"/>
  <c r="H13" i="11" s="1"/>
  <c r="G14" i="11"/>
  <c r="H14" i="11" s="1"/>
  <c r="G10" i="11"/>
  <c r="H10" i="11" s="1"/>
  <c r="G11" i="11"/>
  <c r="H11" i="11" s="1"/>
  <c r="E14" i="5"/>
  <c r="F14" i="5" s="1"/>
  <c r="E12" i="5"/>
  <c r="F12" i="5" s="1"/>
  <c r="E13" i="5"/>
  <c r="F13" i="5" s="1"/>
  <c r="E12" i="11"/>
  <c r="F12" i="11" s="1"/>
  <c r="E11" i="11"/>
  <c r="F11" i="11" s="1"/>
  <c r="E10" i="5"/>
  <c r="F10" i="5" s="1"/>
  <c r="E11" i="5"/>
  <c r="F11" i="5" s="1"/>
  <c r="E10" i="11"/>
  <c r="F10" i="11" s="1"/>
  <c r="E14" i="11"/>
  <c r="F14" i="11" s="1"/>
  <c r="H15" i="11" l="1"/>
  <c r="F15" i="5"/>
  <c r="J32" i="7" s="1"/>
  <c r="J33" i="7" s="1"/>
  <c r="J35" i="7" s="1"/>
  <c r="J15" i="11"/>
  <c r="J15" i="5"/>
  <c r="N32" i="7" s="1"/>
  <c r="N33" i="7" s="1"/>
  <c r="N35" i="7" s="1"/>
  <c r="H15" i="5"/>
  <c r="L32" i="7" s="1"/>
  <c r="L33" i="7" s="1"/>
  <c r="L35" i="7" s="1"/>
  <c r="F15" i="11"/>
</calcChain>
</file>

<file path=xl/comments1.xml><?xml version="1.0" encoding="utf-8"?>
<comments xmlns="http://schemas.openxmlformats.org/spreadsheetml/2006/main">
  <authors>
    <author>Simon Pirard</author>
  </authors>
  <commentList>
    <comment ref="B14" authorId="0" shapeId="0">
      <text>
        <r>
          <rPr>
            <sz val="9"/>
            <color indexed="81"/>
            <rFont val="Tahoma"/>
            <family val="2"/>
          </rPr>
          <t>Indiquez ici votre loyer professionnel ou votre remboursemement annuel de prêt hypothécaire professionnel. Si vous utilisez un bureau dans votre habitation privée et que vous êtes propriétaire, vous pouvez considérer que vous vous verser un loyer proportionnel à la surface occupée par exemple.</t>
        </r>
      </text>
    </comment>
    <comment ref="B15" authorId="0" shapeId="0">
      <text>
        <r>
          <rPr>
            <sz val="9"/>
            <color indexed="81"/>
            <rFont val="Tahoma"/>
            <family val="2"/>
          </rPr>
          <t xml:space="preserve">Indiquez ici le montant de vos charges professionnelles. Si vous utilisez un bureau dans votre habitation privée, vous pouvez déduire une partie de vos charges privées, proportionnellement à votre utilisation professionnelle. </t>
        </r>
      </text>
    </comment>
    <comment ref="B16" authorId="0" shapeId="0">
      <text>
        <r>
          <rPr>
            <sz val="9"/>
            <color indexed="81"/>
            <rFont val="Tahoma"/>
            <family val="2"/>
          </rPr>
          <t>On considère les frais de véhicule comme étant  le nombre de kilomètres annuels parcourus (ou envisagés) multiplié par 0,3412, ce qui correspond aux frais de carburant, d'entretien du véhicule, taxes. L'assurance et l'amortissement se classent dans la rubrique correspondante (au % professionnel). Cette rubrique peut également prendre en compte les frais de parking, de transport en commun et les leasing.</t>
        </r>
      </text>
    </comment>
    <comment ref="B17" authorId="0" shapeId="0">
      <text>
        <r>
          <rPr>
            <sz val="9"/>
            <color indexed="81"/>
            <rFont val="Tahoma"/>
            <family val="2"/>
          </rPr>
          <t>Mobilier et amménagement bureau, frais postaux, papeterie, téléphone, Internet, location de bancontact, livres… Ainsi que les formations professionnelles.</t>
        </r>
      </text>
    </comment>
    <comment ref="B18" authorId="0" shapeId="0">
      <text>
        <r>
          <rPr>
            <sz val="9"/>
            <color indexed="81"/>
            <rFont val="Tahoma"/>
            <family val="2"/>
          </rPr>
          <t>Entretiens et réparations de machines, carburant, petits outillages, quincaillerie...</t>
        </r>
      </text>
    </comment>
    <comment ref="B19" authorId="0" shapeId="0">
      <text>
        <r>
          <rPr>
            <sz val="9"/>
            <color indexed="81"/>
            <rFont val="Tahoma"/>
            <family val="2"/>
          </rPr>
          <t>Kit pharmacie, peinture bureau, nettoyage, jardin et abords, vêtements de travail, ...</t>
        </r>
      </text>
    </comment>
    <comment ref="B20" authorId="0" shapeId="0">
      <text>
        <r>
          <rPr>
            <sz val="9"/>
            <color indexed="81"/>
            <rFont val="Tahoma"/>
            <family val="2"/>
          </rPr>
          <t>Frais de publicité récurrents. Exemples : graphiste (Carte visite, flyers, lettrage,…), stands lors de salons, portes ouvertes, club d'entreprise, frais restaurant, décoration thématiques,...</t>
        </r>
      </text>
    </comment>
    <comment ref="B21" authorId="0" shapeId="0">
      <text>
        <r>
          <rPr>
            <sz val="9"/>
            <color indexed="81"/>
            <rFont val="Tahoma"/>
            <family val="2"/>
          </rPr>
          <t>Indiquez ici le montant total des assurances nécessaires à votre profession (RC, Incendie, juridique, pension, revenu garanti, vol et matériel,…), assurance voiture</t>
        </r>
      </text>
    </comment>
    <comment ref="B22" authorId="0" shapeId="0">
      <text>
        <r>
          <rPr>
            <sz val="9"/>
            <color indexed="81"/>
            <rFont val="Tahoma"/>
            <family val="2"/>
          </rPr>
          <t xml:space="preserve">Si vous avez des biens amortissables, indiquez ici le montant total amorti annuellement. </t>
        </r>
      </text>
    </comment>
    <comment ref="B23" authorId="0" shapeId="0">
      <text>
        <r>
          <rPr>
            <sz val="9"/>
            <color indexed="81"/>
            <rFont val="Tahoma"/>
            <family val="2"/>
          </rPr>
          <t>Hébergement web, comptable,  guichet d'entreprise, conseiller juridique, frais d'abonnements, taxes communales, frais SABAM,...</t>
        </r>
      </text>
    </comment>
    <comment ref="B29" authorId="0" shapeId="0">
      <text>
        <r>
          <rPr>
            <sz val="9"/>
            <color indexed="81"/>
            <rFont val="Tahoma"/>
            <family val="2"/>
          </rPr>
          <t>Indiquez ici la liste de vos produits et services.</t>
        </r>
      </text>
    </comment>
    <comment ref="C29" authorId="0" shapeId="0">
      <text>
        <r>
          <rPr>
            <sz val="9"/>
            <color indexed="81"/>
            <rFont val="Tahoma"/>
            <family val="2"/>
          </rPr>
          <t xml:space="preserve">Indiquez ici comment vous comptez facturer votre produit/service ? (heure, journée, forfait, pièce,…) </t>
        </r>
      </text>
    </comment>
    <comment ref="D29" authorId="0" shapeId="0">
      <text>
        <r>
          <rPr>
            <sz val="9"/>
            <color indexed="81"/>
            <rFont val="Tahoma"/>
            <family val="2"/>
          </rPr>
          <t>Indiquez ici les quantités que vous comptez vendre pour chaque produit et service pendant une période définie ci-après.</t>
        </r>
      </text>
    </comment>
    <comment ref="E29" authorId="0" shapeId="0">
      <text>
        <r>
          <rPr>
            <sz val="9"/>
            <color indexed="81"/>
            <rFont val="Tahoma"/>
            <family val="2"/>
          </rPr>
          <t>Indiquez ici le prix hors TVA auquel vous allez vendre votre produit ou service en fonction de l'unité de vente choisie précédemment (heure, jour, kilo, litre…).</t>
        </r>
      </text>
    </comment>
    <comment ref="F29" authorId="0" shapeId="0">
      <text>
        <r>
          <rPr>
            <sz val="9"/>
            <color indexed="81"/>
            <rFont val="Tahoma"/>
            <family val="2"/>
          </rPr>
          <t>Indiquez ici le taux de TVA appliqué à la vente de vos produits et services.</t>
        </r>
      </text>
    </comment>
    <comment ref="G29" authorId="0" shapeId="0">
      <text>
        <r>
          <rPr>
            <sz val="9"/>
            <color indexed="81"/>
            <rFont val="Tahoma"/>
            <family val="2"/>
          </rPr>
          <t>Cette colonne donne une idée du prix réellement supporté par le client particulier.</t>
        </r>
      </text>
    </comment>
    <comment ref="H29" authorId="0" shapeId="0">
      <text>
        <r>
          <rPr>
            <sz val="9"/>
            <color indexed="81"/>
            <rFont val="Tahoma"/>
            <family val="2"/>
          </rPr>
          <t>Indiquez ici la périodicité de vente correspondant à la quantité vendue (mois/an - jours/semaine - …)</t>
        </r>
      </text>
    </comment>
    <comment ref="I29" authorId="0" shapeId="0">
      <text>
        <r>
          <rPr>
            <sz val="9"/>
            <color indexed="81"/>
            <rFont val="Tahoma"/>
            <family val="2"/>
          </rPr>
          <t>Cette colonne reprend le total de vos ventes par année.</t>
        </r>
      </text>
    </comment>
    <comment ref="B51" authorId="0" shapeId="0">
      <text>
        <r>
          <rPr>
            <sz val="9"/>
            <color indexed="81"/>
            <rFont val="Tahoma"/>
            <family val="2"/>
          </rPr>
          <t>Indiquez ici la liste des achats nécessaires afin de pouvoir proposer vos produits/services repris dans le tableau précédent.</t>
        </r>
      </text>
    </comment>
    <comment ref="C51" authorId="0" shapeId="0">
      <text>
        <r>
          <rPr>
            <sz val="9"/>
            <color indexed="81"/>
            <rFont val="Tahoma"/>
            <family val="2"/>
          </rPr>
          <t xml:space="preserve">Comment votre achat va-t-il vous être facturé ? (heure, journée, forfait, pièce,…) </t>
        </r>
      </text>
    </comment>
    <comment ref="D51" authorId="0" shapeId="0">
      <text>
        <r>
          <rPr>
            <sz val="9"/>
            <color indexed="81"/>
            <rFont val="Tahoma"/>
            <family val="2"/>
          </rPr>
          <t>Indiquez ici la quantité de l'élément nécessaire pour fournir vos produits et services pour une période définie ci-après.</t>
        </r>
      </text>
    </comment>
    <comment ref="E51" authorId="0" shapeId="0">
      <text>
        <r>
          <rPr>
            <sz val="9"/>
            <color indexed="81"/>
            <rFont val="Tahoma"/>
            <family val="2"/>
          </rPr>
          <t>Indiquez ici le prix unitaire hors TVA auquel vous achetez l'élément concerné.</t>
        </r>
      </text>
    </comment>
    <comment ref="F51" authorId="0" shapeId="0">
      <text>
        <r>
          <rPr>
            <sz val="9"/>
            <color indexed="81"/>
            <rFont val="Tahoma"/>
            <family val="2"/>
          </rPr>
          <t>Reprenez ici la périodicité d'achat de l'élément concerné.</t>
        </r>
      </text>
    </comment>
    <comment ref="G51" authorId="0" shapeId="0">
      <text>
        <r>
          <rPr>
            <sz val="9"/>
            <color indexed="81"/>
            <rFont val="Tahoma"/>
            <family val="2"/>
          </rPr>
          <t>Cette colonne donne le total  du montant d'achat de l'élément conerné pour tous les produits/services concernés vendus annuellement.</t>
        </r>
      </text>
    </comment>
    <comment ref="B78" authorId="0" shapeId="0">
      <text>
        <r>
          <rPr>
            <sz val="9"/>
            <color indexed="81"/>
            <rFont val="Tahoma"/>
            <family val="2"/>
          </rPr>
          <t>Cette colonne reprend vos différents produits/services encodés dans le tableau ci-dessus.</t>
        </r>
      </text>
    </comment>
    <comment ref="C78" authorId="0" shapeId="0">
      <text>
        <r>
          <rPr>
            <sz val="9"/>
            <color indexed="81"/>
            <rFont val="Tahoma"/>
            <family val="2"/>
          </rPr>
          <t>Indiquez ici la liste des achats nécessaires afin de pouvoir proposer le produits/services concerné (reprit dans la première colonne).</t>
        </r>
      </text>
    </comment>
    <comment ref="D78" authorId="0" shapeId="0">
      <text>
        <r>
          <rPr>
            <sz val="9"/>
            <color indexed="81"/>
            <rFont val="Tahoma"/>
            <family val="2"/>
          </rPr>
          <t xml:space="preserve">Comment votre achat va-t-il vous être facturé ? (heure, journée, forfait, pièce,…) </t>
        </r>
      </text>
    </comment>
    <comment ref="E78" authorId="0" shapeId="0">
      <text>
        <r>
          <rPr>
            <sz val="9"/>
            <color indexed="81"/>
            <rFont val="Tahoma"/>
            <family val="2"/>
          </rPr>
          <t>Indiquez ici la quantité de l'élément dont vous avez besoin pour fournir le produit/service concerné.</t>
        </r>
      </text>
    </comment>
    <comment ref="F78" authorId="0" shapeId="0">
      <text>
        <r>
          <rPr>
            <sz val="9"/>
            <color indexed="81"/>
            <rFont val="Tahoma"/>
            <family val="2"/>
          </rPr>
          <t>Indiquez ici le prix hors TVA unitaire auquel vous achetez l'élément concerné.</t>
        </r>
      </text>
    </comment>
    <comment ref="G78" authorId="0" shapeId="0">
      <text>
        <r>
          <rPr>
            <sz val="9"/>
            <color indexed="81"/>
            <rFont val="Tahoma"/>
            <family val="2"/>
          </rPr>
          <t>Cette colonne reprend le montant total d'achat de l'élément référencé pour la fabrication/mise en place d'un produit/service conerné.</t>
        </r>
      </text>
    </comment>
    <comment ref="H78" authorId="0" shapeId="0">
      <text>
        <r>
          <rPr>
            <sz val="9"/>
            <color indexed="81"/>
            <rFont val="Tahoma"/>
            <family val="2"/>
          </rPr>
          <t>Cette colonne donne le total  du montant d'achat de l'élément conerné pour tous les produits/services concernés vendus annuellement.</t>
        </r>
      </text>
    </comment>
    <comment ref="I78" authorId="0" shapeId="0">
      <text>
        <r>
          <rPr>
            <sz val="9"/>
            <color indexed="81"/>
            <rFont val="Tahoma"/>
            <family val="2"/>
          </rPr>
          <t xml:space="preserve">Cette colonne reprend le montant total des achats nécessaires afin de proposer le produit/service concerné. </t>
        </r>
      </text>
    </comment>
    <comment ref="J78" authorId="0" shapeId="0">
      <text>
        <r>
          <rPr>
            <sz val="9"/>
            <color indexed="81"/>
            <rFont val="Tahoma"/>
            <family val="2"/>
          </rPr>
          <t xml:space="preserve">Cette colonne permet de constater parmis les produits/services ceux qui dégagent les meilleurs marges brutes unitaires. </t>
        </r>
      </text>
    </comment>
    <comment ref="K78" authorId="0" shapeId="0">
      <text>
        <r>
          <rPr>
            <sz val="9"/>
            <color indexed="81"/>
            <rFont val="Tahoma"/>
            <family val="2"/>
          </rPr>
          <t xml:space="preserve">Cette colonne permet de constater parmis les produits/services ceux qui dégagent les meilleurs marges brutes en prenant en compte les quentités vendues. </t>
        </r>
      </text>
    </comment>
    <comment ref="B162" authorId="0" shapeId="0">
      <text>
        <r>
          <rPr>
            <sz val="9"/>
            <color indexed="81"/>
            <rFont val="Tahoma"/>
            <family val="2"/>
          </rPr>
          <t>Indiquez ici le nombre d'ouvriers que vous comptez engager en fonction de l'année d'activité.</t>
        </r>
      </text>
    </comment>
    <comment ref="C162" authorId="0" shapeId="0">
      <text>
        <r>
          <rPr>
            <sz val="9"/>
            <color indexed="81"/>
            <rFont val="Tahoma"/>
            <family val="2"/>
          </rPr>
          <t>A titre indicatif, voici les différentes propositions de tranche de salaire auquelles vous pourriez engager vos travailleurs.</t>
        </r>
      </text>
    </comment>
    <comment ref="D162" authorId="0" shapeId="0">
      <text>
        <r>
          <rPr>
            <sz val="9"/>
            <color indexed="81"/>
            <rFont val="Tahoma"/>
            <family val="2"/>
          </rPr>
          <t>Indiquez ici le nombre d'ouvriers que vous comptez engager en fonction de l'année d'activité.</t>
        </r>
      </text>
    </comment>
    <comment ref="E162" authorId="0" shapeId="0">
      <text>
        <r>
          <rPr>
            <sz val="9"/>
            <color indexed="81"/>
            <rFont val="Tahoma"/>
            <family val="2"/>
          </rPr>
          <t>A titre indicatif, voici les différentes propositions de tranche de salaire auquelles vous pourriez engager vos travailleurs.</t>
        </r>
      </text>
    </comment>
    <comment ref="F162" authorId="0" shapeId="0">
      <text>
        <r>
          <rPr>
            <sz val="9"/>
            <color indexed="81"/>
            <rFont val="Tahoma"/>
            <family val="2"/>
          </rPr>
          <t>Indiquez ici le nombre d'ouvriers que vous comptez engager en fonction de l'année d'activité.</t>
        </r>
      </text>
    </comment>
    <comment ref="G162" authorId="0" shapeId="0">
      <text>
        <r>
          <rPr>
            <sz val="9"/>
            <color indexed="81"/>
            <rFont val="Tahoma"/>
            <family val="2"/>
          </rPr>
          <t>A titre indicatif, voici les différentes propositions de tranche de salaire auquelles vous pourriez engager vos travailleurs.</t>
        </r>
      </text>
    </comment>
    <comment ref="B171" authorId="0" shapeId="0">
      <text>
        <r>
          <rPr>
            <sz val="9"/>
            <color indexed="81"/>
            <rFont val="Tahoma"/>
            <family val="2"/>
          </rPr>
          <t>Indiquez ici le nombre d'employés que vous comptez engager en fonction de l'année d'activité.</t>
        </r>
      </text>
    </comment>
    <comment ref="C171" authorId="0" shapeId="0">
      <text>
        <r>
          <rPr>
            <sz val="9"/>
            <color indexed="81"/>
            <rFont val="Tahoma"/>
            <family val="2"/>
          </rPr>
          <t>A titre indicatif, voici les différentes propositions de tranche de salaire auquelles vous pourriez engager vos travailleurs.</t>
        </r>
      </text>
    </comment>
    <comment ref="D171" authorId="0" shapeId="0">
      <text>
        <r>
          <rPr>
            <sz val="9"/>
            <color indexed="81"/>
            <rFont val="Tahoma"/>
            <family val="2"/>
          </rPr>
          <t>Indiquez ici le nombre d'employés que vous comptez engager en fonction de l'année d'activité.</t>
        </r>
      </text>
    </comment>
    <comment ref="E171" authorId="0" shapeId="0">
      <text>
        <r>
          <rPr>
            <sz val="9"/>
            <color indexed="81"/>
            <rFont val="Tahoma"/>
            <family val="2"/>
          </rPr>
          <t>A titre indicatif, voici les différentes propositions de tranche de salaire auquelles vous pourriez engager vos travailleurs.</t>
        </r>
      </text>
    </comment>
    <comment ref="F171" authorId="0" shapeId="0">
      <text>
        <r>
          <rPr>
            <sz val="9"/>
            <color indexed="81"/>
            <rFont val="Tahoma"/>
            <family val="2"/>
          </rPr>
          <t>Indiquez ici le nombre d'employés que vous comptez engager en fonction de l'année d'activité.</t>
        </r>
      </text>
    </comment>
    <comment ref="G171" authorId="0" shapeId="0">
      <text>
        <r>
          <rPr>
            <sz val="9"/>
            <color indexed="81"/>
            <rFont val="Tahoma"/>
            <family val="2"/>
          </rPr>
          <t>A titre indicatif, voici les différentes propositions de tranche de salaire auquelles vous pourriez engager vos travailleurs.</t>
        </r>
      </text>
    </comment>
    <comment ref="B177" authorId="0" shapeId="0">
      <text>
        <r>
          <rPr>
            <sz val="9"/>
            <color indexed="81"/>
            <rFont val="Tahoma"/>
            <family val="2"/>
          </rPr>
          <t>Il s'agit ici du coût total annuel que représente l'engagement du personnel envisagé.</t>
        </r>
      </text>
    </comment>
    <comment ref="B186" authorId="0" shapeId="0">
      <text>
        <r>
          <rPr>
            <sz val="9"/>
            <color indexed="81"/>
            <rFont val="Tahoma"/>
            <family val="2"/>
          </rPr>
          <t>Ici, vous pouvez indiquer vos espérences de développement. Par exemple, j'espère que mon chiffre d'affaires va agmenter de 15% en année 2. Donc mes achats vont probablement augmenter de 15% également.</t>
        </r>
      </text>
    </comment>
    <comment ref="B197" authorId="0" shapeId="0">
      <text>
        <r>
          <rPr>
            <sz val="9"/>
            <color indexed="81"/>
            <rFont val="Tahoma"/>
            <family val="2"/>
          </rPr>
          <t>Forfaitairement, on calcule le prêt bancaire sur base d'un taux de 3,5% (2015).</t>
        </r>
      </text>
    </comment>
    <comment ref="B198" authorId="0" shapeId="0">
      <text>
        <r>
          <rPr>
            <sz val="9"/>
            <color indexed="81"/>
            <rFont val="Tahoma"/>
            <family val="2"/>
          </rPr>
          <t xml:space="preserve">Indiquez ici le nombre d'années sur lesquelles le prêt s'étend. </t>
        </r>
      </text>
    </comment>
  </commentList>
</comments>
</file>

<file path=xl/sharedStrings.xml><?xml version="1.0" encoding="utf-8"?>
<sst xmlns="http://schemas.openxmlformats.org/spreadsheetml/2006/main" count="428" uniqueCount="191">
  <si>
    <t>TOTAL</t>
  </si>
  <si>
    <t>Produits/services</t>
  </si>
  <si>
    <t>Unité de vente</t>
  </si>
  <si>
    <t>Quantités vendues</t>
  </si>
  <si>
    <t>Période d'activité</t>
  </si>
  <si>
    <t>Heure</t>
  </si>
  <si>
    <t>Pièce</t>
  </si>
  <si>
    <t>Kilogramme</t>
  </si>
  <si>
    <t>Mètre</t>
  </si>
  <si>
    <t>Forfait</t>
  </si>
  <si>
    <t>Produit/service 8</t>
  </si>
  <si>
    <t>Produit/service 9</t>
  </si>
  <si>
    <t>Produit/service 10</t>
  </si>
  <si>
    <t>Prix d'achat</t>
  </si>
  <si>
    <t>Total annuel des achats</t>
  </si>
  <si>
    <t xml:space="preserve">Elément 1 </t>
  </si>
  <si>
    <t>Elément 2</t>
  </si>
  <si>
    <t>Elément 3</t>
  </si>
  <si>
    <t>Elément 4</t>
  </si>
  <si>
    <t>Elément 5</t>
  </si>
  <si>
    <t>Journée</t>
  </si>
  <si>
    <t>Elément 6</t>
  </si>
  <si>
    <t>Elément 7</t>
  </si>
  <si>
    <t>Elément 8</t>
  </si>
  <si>
    <t>Elément 9</t>
  </si>
  <si>
    <t>Elément 10</t>
  </si>
  <si>
    <t>Elément 11</t>
  </si>
  <si>
    <t>Elément 12</t>
  </si>
  <si>
    <t>Elément 13</t>
  </si>
  <si>
    <t>Elément 14</t>
  </si>
  <si>
    <t>Elément 15</t>
  </si>
  <si>
    <t>Elément 16</t>
  </si>
  <si>
    <t>Elément 17</t>
  </si>
  <si>
    <t>Elément 18</t>
  </si>
  <si>
    <t>Elément 19</t>
  </si>
  <si>
    <t>Elément 20</t>
  </si>
  <si>
    <t>Année 1</t>
  </si>
  <si>
    <t>*En cas de personnel indépendant, sa répercution varie en fonction des circonstances d'emploi. Contactez votre conseiller pour plus de précision.</t>
  </si>
  <si>
    <t>Année 2</t>
  </si>
  <si>
    <t>Année 3</t>
  </si>
  <si>
    <t>Potentiel d'augmentation</t>
  </si>
  <si>
    <t>Chiffre d'affaires</t>
  </si>
  <si>
    <t>Achats</t>
  </si>
  <si>
    <t>Prêt bancaire</t>
  </si>
  <si>
    <t>Montant</t>
  </si>
  <si>
    <t>Taux</t>
  </si>
  <si>
    <t>Nombre d'années</t>
  </si>
  <si>
    <t>*Les montants repris dans le prévisionnel de rentabilité sont toujours hors TVA.</t>
  </si>
  <si>
    <t xml:space="preserve">Tableau d'imposition de l'indépendant </t>
  </si>
  <si>
    <t>Tranche de revenus (€)</t>
  </si>
  <si>
    <t xml:space="preserve">Impôt total </t>
  </si>
  <si>
    <t>De</t>
  </si>
  <si>
    <t>à</t>
  </si>
  <si>
    <t>Calcul d'amortissement d'un prêt bancaire</t>
  </si>
  <si>
    <t>Nombre de versement par an</t>
  </si>
  <si>
    <t>Nombre d'année</t>
  </si>
  <si>
    <t>Versement</t>
  </si>
  <si>
    <t>N</t>
  </si>
  <si>
    <t>Intérêt</t>
  </si>
  <si>
    <t>Amortissement</t>
  </si>
  <si>
    <t>Solde</t>
  </si>
  <si>
    <t>Montants annuels</t>
  </si>
  <si>
    <t>Loyer - précompte immobilier</t>
  </si>
  <si>
    <t>Eau, gaz, électricité, chauffage</t>
  </si>
  <si>
    <t>Frais véhicules</t>
  </si>
  <si>
    <t>Frais de bureau</t>
  </si>
  <si>
    <t>Installation et outillage</t>
  </si>
  <si>
    <t>Petit matériel et travaux</t>
  </si>
  <si>
    <t>Frais publicité</t>
  </si>
  <si>
    <t>Assurances, incendie, R.C.</t>
  </si>
  <si>
    <t>Amortissements</t>
  </si>
  <si>
    <t>Autres frais divers</t>
  </si>
  <si>
    <r>
      <rPr>
        <b/>
        <sz val="12"/>
        <color theme="1"/>
        <rFont val="Candara"/>
        <family val="2"/>
      </rPr>
      <t>3.</t>
    </r>
    <r>
      <rPr>
        <sz val="12"/>
        <color theme="1"/>
        <rFont val="Candara"/>
        <family val="2"/>
      </rPr>
      <t xml:space="preserve"> </t>
    </r>
    <r>
      <rPr>
        <b/>
        <sz val="12"/>
        <color theme="1"/>
        <rFont val="Candara"/>
        <family val="2"/>
      </rPr>
      <t>Définir ce que je vais vendre</t>
    </r>
    <r>
      <rPr>
        <sz val="12"/>
        <color theme="1"/>
        <rFont val="Candara"/>
        <family val="2"/>
      </rPr>
      <t>, à quel prix et en quelle quantité ainsi que ma période d'activité sur l'année.</t>
    </r>
  </si>
  <si>
    <r>
      <rPr>
        <b/>
        <sz val="12"/>
        <color theme="1"/>
        <rFont val="Candara"/>
        <family val="2"/>
      </rPr>
      <t>6. Envisager le potentiel d'évolution</t>
    </r>
    <r>
      <rPr>
        <sz val="12"/>
        <color theme="1"/>
        <rFont val="Candara"/>
        <family val="2"/>
      </rPr>
      <t xml:space="preserve"> </t>
    </r>
    <r>
      <rPr>
        <b/>
        <sz val="12"/>
        <color theme="1"/>
        <rFont val="Candara"/>
        <family val="2"/>
      </rPr>
      <t>de mes ventes et de mes achats</t>
    </r>
    <r>
      <rPr>
        <sz val="12"/>
        <color theme="1"/>
        <rFont val="Candara"/>
        <family val="2"/>
      </rPr>
      <t>. Il peut être différent si, en augmentant mes quantités achetées, je bénéficie d'une réduction sur le prix.</t>
    </r>
  </si>
  <si>
    <r>
      <rPr>
        <b/>
        <sz val="12"/>
        <color theme="1"/>
        <rFont val="Candara"/>
        <family val="2"/>
      </rPr>
      <t>7. Si j'ai besoin d'un prêt pour lancer mon activité</t>
    </r>
    <r>
      <rPr>
        <sz val="12"/>
        <color theme="1"/>
        <rFont val="Candara"/>
        <family val="2"/>
      </rPr>
      <t>, encoder le montant, le taux et sa durée dans le tableau ci-dessous.</t>
    </r>
  </si>
  <si>
    <t>Charges (avec explications)</t>
  </si>
  <si>
    <r>
      <rPr>
        <b/>
        <sz val="12"/>
        <color theme="1"/>
        <rFont val="Candara"/>
        <family val="2"/>
      </rPr>
      <t>2.</t>
    </r>
    <r>
      <rPr>
        <sz val="12"/>
        <color theme="1"/>
        <rFont val="Candara"/>
        <family val="2"/>
      </rPr>
      <t xml:space="preserve"> </t>
    </r>
    <r>
      <rPr>
        <b/>
        <sz val="12"/>
        <color theme="1"/>
        <rFont val="Candara"/>
        <family val="2"/>
      </rPr>
      <t xml:space="preserve">Encoder les charges fixes </t>
    </r>
    <r>
      <rPr>
        <b/>
        <u/>
        <sz val="12"/>
        <color theme="1"/>
        <rFont val="Candara"/>
        <family val="2"/>
      </rPr>
      <t>de l'entreprise</t>
    </r>
    <r>
      <rPr>
        <b/>
        <sz val="12"/>
        <color theme="1"/>
        <rFont val="Candara"/>
        <family val="2"/>
      </rPr>
      <t xml:space="preserve">, c'est-à-dire : </t>
    </r>
  </si>
  <si>
    <t>Quantités nécessaire</t>
  </si>
  <si>
    <t>Eléments achetés</t>
  </si>
  <si>
    <r>
      <rPr>
        <b/>
        <sz val="12"/>
        <color theme="1"/>
        <rFont val="Candara"/>
        <family val="2"/>
      </rPr>
      <t>5. Si je souhaite engager du personnel salarié</t>
    </r>
    <r>
      <rPr>
        <sz val="12"/>
        <color theme="1"/>
        <rFont val="Candara"/>
        <family val="2"/>
      </rPr>
      <t xml:space="preserve"> pour m'aider dans mon activité</t>
    </r>
  </si>
  <si>
    <t>Produit/service 11</t>
  </si>
  <si>
    <t>Produit/service 12</t>
  </si>
  <si>
    <t>Produit/service 13</t>
  </si>
  <si>
    <t>Produit/service 14</t>
  </si>
  <si>
    <t>Produit/service 15</t>
  </si>
  <si>
    <t>Produits/services concernés</t>
  </si>
  <si>
    <t>Eléments achetés par produit/service</t>
  </si>
  <si>
    <t>Quantités achetées</t>
  </si>
  <si>
    <t>Total par produit/service</t>
  </si>
  <si>
    <t>Total global par produit/service</t>
  </si>
  <si>
    <t>Marge brute par produit/service</t>
  </si>
  <si>
    <t>Marge brute annuelle</t>
  </si>
  <si>
    <t>Elément 1</t>
  </si>
  <si>
    <t>Taux d'imposition en personne physique</t>
  </si>
  <si>
    <t>Salaire Net du gérant</t>
  </si>
  <si>
    <t>Salaire annuel brut du gérant</t>
  </si>
  <si>
    <t>Salaire annuel du gérant avant impôt</t>
  </si>
  <si>
    <t>Taux de TVA</t>
  </si>
  <si>
    <r>
      <rPr>
        <b/>
        <sz val="12"/>
        <color theme="1"/>
        <rFont val="Candara"/>
        <family val="2"/>
      </rPr>
      <t>4 a. Définir ce dont je vais avoir besoin</t>
    </r>
    <r>
      <rPr>
        <sz val="12"/>
        <color theme="1"/>
        <rFont val="Candara"/>
        <family val="2"/>
      </rPr>
      <t xml:space="preserve"> afin de pouvoir proposer mes produits et services ; à quel prix je les achète, en quelle quantité, ... (par rapport à mon offre)</t>
    </r>
  </si>
  <si>
    <r>
      <rPr>
        <b/>
        <sz val="12"/>
        <color theme="1"/>
        <rFont val="Candara"/>
        <family val="2"/>
      </rPr>
      <t>4 b. Définir ce dont je vais avoir besoin</t>
    </r>
    <r>
      <rPr>
        <sz val="12"/>
        <color theme="1"/>
        <rFont val="Candara"/>
        <family val="2"/>
      </rPr>
      <t xml:space="preserve"> afin de pouvoir proposer mes produits et services ; à quel prix je les achète, en quelle quantité, ... (par rapport à mon offre)</t>
    </r>
  </si>
  <si>
    <t>Paramètres</t>
  </si>
  <si>
    <t>Quotité exemptée d'impôt</t>
  </si>
  <si>
    <t>Première tranche</t>
  </si>
  <si>
    <t>Deuxième tranche</t>
  </si>
  <si>
    <t>Troisième tranche</t>
  </si>
  <si>
    <t>Quatrième tranche</t>
  </si>
  <si>
    <t>Cinqième tranche</t>
  </si>
  <si>
    <t>Paramètres d'imposition et de cotisation</t>
  </si>
  <si>
    <t>Minimum trimestriel</t>
  </si>
  <si>
    <t>Cotisations sociales</t>
  </si>
  <si>
    <t>Imposition des Personnes Physiques</t>
  </si>
  <si>
    <t>Imposition des sociétés</t>
  </si>
  <si>
    <t>Inépendant Principal</t>
  </si>
  <si>
    <t>Indépendant Complémentaire</t>
  </si>
  <si>
    <t>Tranche inférieure</t>
  </si>
  <si>
    <t>Tranche supérieure</t>
  </si>
  <si>
    <t>Barème d'imposition</t>
  </si>
  <si>
    <r>
      <t xml:space="preserve">Prix de vente unitaire </t>
    </r>
    <r>
      <rPr>
        <b/>
        <sz val="11"/>
        <color theme="1"/>
        <rFont val="Candara"/>
        <family val="2"/>
      </rPr>
      <t>HTVA</t>
    </r>
  </si>
  <si>
    <r>
      <t xml:space="preserve">Prix de vente unitaire </t>
    </r>
    <r>
      <rPr>
        <b/>
        <sz val="11"/>
        <color theme="1"/>
        <rFont val="Candara"/>
        <family val="2"/>
      </rPr>
      <t>TTC</t>
    </r>
  </si>
  <si>
    <t>Impôt par tranche de revenus en année 1</t>
  </si>
  <si>
    <t>Impôt total année 1</t>
  </si>
  <si>
    <t>Impôt par tranche de revenus en année 2</t>
  </si>
  <si>
    <t>Impôt total année 2</t>
  </si>
  <si>
    <t>Impôt par tranche de revenus en année 3</t>
  </si>
  <si>
    <t>Impôt total année 3</t>
  </si>
  <si>
    <t>*Masquer le tableau des achats non sélectionné</t>
  </si>
  <si>
    <t>Nombre d'ouvriers</t>
  </si>
  <si>
    <t>Nombre d'employés</t>
  </si>
  <si>
    <t>Contrat de travail ouvrier</t>
  </si>
  <si>
    <t>Contrat de travail employé</t>
  </si>
  <si>
    <t>Coût employeur annuel total</t>
  </si>
  <si>
    <r>
      <rPr>
        <b/>
        <sz val="12"/>
        <rFont val="Candara"/>
        <family val="2"/>
      </rPr>
      <t xml:space="preserve">1. Encoder la somme </t>
    </r>
    <r>
      <rPr>
        <b/>
        <u/>
        <sz val="12"/>
        <rFont val="Candara"/>
        <family val="2"/>
      </rPr>
      <t>mensuelle nette</t>
    </r>
    <r>
      <rPr>
        <b/>
        <sz val="12"/>
        <rFont val="Candara"/>
        <family val="2"/>
      </rPr>
      <t xml:space="preserve"> dont j'ai besoin pour couvrir mes dépenses personnelles*</t>
    </r>
  </si>
  <si>
    <r>
      <t>* Cette information peu-être trouvée via "</t>
    </r>
    <r>
      <rPr>
        <i/>
        <sz val="9"/>
        <color theme="1"/>
        <rFont val="Candara"/>
        <family val="2"/>
      </rPr>
      <t>Challenge Your Risk</t>
    </r>
    <r>
      <rPr>
        <sz val="9"/>
        <color theme="1"/>
        <rFont val="Candara"/>
        <family val="2"/>
      </rPr>
      <t>" (http://www.challengeyourrisk.com/form-0.php)</t>
    </r>
  </si>
  <si>
    <r>
      <t xml:space="preserve">*Encodé dans le </t>
    </r>
    <r>
      <rPr>
        <b/>
        <sz val="9"/>
        <color theme="1"/>
        <rFont val="Candara"/>
        <family val="2"/>
      </rPr>
      <t>bilan</t>
    </r>
    <r>
      <rPr>
        <sz val="9"/>
        <color theme="1"/>
        <rFont val="Candara"/>
        <family val="2"/>
      </rPr>
      <t xml:space="preserve"> dans les </t>
    </r>
    <r>
      <rPr>
        <i/>
        <sz val="9"/>
        <color theme="1"/>
        <rFont val="Candara"/>
        <family val="2"/>
      </rPr>
      <t>emprunt à plus d'un an</t>
    </r>
    <r>
      <rPr>
        <sz val="9"/>
        <color theme="1"/>
        <rFont val="Candara"/>
        <family val="2"/>
      </rPr>
      <t xml:space="preserve"> </t>
    </r>
    <r>
      <rPr>
        <u/>
        <sz val="9"/>
        <color theme="1"/>
        <rFont val="Candara"/>
        <family val="2"/>
      </rPr>
      <t>à contracter</t>
    </r>
  </si>
  <si>
    <t>Montant*</t>
  </si>
  <si>
    <t>Rémunaration nette</t>
  </si>
  <si>
    <t>Ouvriers*</t>
  </si>
  <si>
    <t>Employés*</t>
  </si>
  <si>
    <t>Salaire net</t>
  </si>
  <si>
    <t>Salaire brut</t>
  </si>
  <si>
    <t>Coût employeur</t>
  </si>
  <si>
    <t>Calcul des salaires des employés*</t>
  </si>
  <si>
    <t>*D'après le calculateur du secrétariat social de l'UCM</t>
  </si>
  <si>
    <t>Chiffre d'affaires annuel</t>
  </si>
  <si>
    <t>Produit/service 3</t>
  </si>
  <si>
    <t>Produit/service 4</t>
  </si>
  <si>
    <t>Produit/service 5</t>
  </si>
  <si>
    <t>Produit/service 6</t>
  </si>
  <si>
    <t>Produit/service 7</t>
  </si>
  <si>
    <t xml:space="preserve">        Charges et produits financiers, intérêts sur emprunts</t>
  </si>
  <si>
    <t xml:space="preserve">15. Bénéfice courant avant impôt </t>
  </si>
  <si>
    <t xml:space="preserve">16. BENEFICE de l'exercice </t>
  </si>
  <si>
    <r>
      <rPr>
        <i/>
        <sz val="11"/>
        <rFont val="Candara"/>
        <family val="2"/>
      </rPr>
      <t>18   Dépenses du ménage</t>
    </r>
    <r>
      <rPr>
        <i/>
        <sz val="8"/>
        <rFont val="Candara"/>
        <family val="2"/>
      </rPr>
      <t xml:space="preserve"> (ChallengeYourRisk ®)</t>
    </r>
  </si>
  <si>
    <t>* Attention à la tax sur la plus-value réalisée en fin d'activité IPP.</t>
  </si>
  <si>
    <t>Séance</t>
  </si>
  <si>
    <t>Hypnose</t>
  </si>
  <si>
    <t>Coaching</t>
  </si>
  <si>
    <t>Loyer</t>
  </si>
  <si>
    <t>Séance 1H30</t>
  </si>
  <si>
    <t>Indépendant Complémentaire 
(12 mois)</t>
  </si>
  <si>
    <t>Indépendant Principal 
(12 mois)</t>
  </si>
  <si>
    <t>Société personnes morales 
(12 mois)</t>
  </si>
  <si>
    <t>2. Achats (marchandises/matières 1er, sous-traitant)</t>
  </si>
  <si>
    <t>1. Chiffre d'affaires (sommes des ventes htva)</t>
  </si>
  <si>
    <t>4. Locaux professionnels</t>
  </si>
  <si>
    <t xml:space="preserve">6. Frais de voitures </t>
  </si>
  <si>
    <t>Cotisations sociales indépendant (20,5%)</t>
  </si>
  <si>
    <t>FRAIS PROFESSIONNELLES</t>
  </si>
  <si>
    <t>5. Frais autre que voiture  (moto, vélo,…)</t>
  </si>
  <si>
    <t>7. Frais de bureau et publicité</t>
  </si>
  <si>
    <t>8.. Rémunérations et charges sociale (si vous engagez du personnel)</t>
  </si>
  <si>
    <t>10. Amortissements; réduction de valeur;</t>
  </si>
  <si>
    <t>11. Frais de restaurant et de récéption</t>
  </si>
  <si>
    <t>12. Frais de voyage et de déplacements</t>
  </si>
  <si>
    <t>13.  Honoraires comptable</t>
  </si>
  <si>
    <t xml:space="preserve">15. Total Frais  professionnelles </t>
  </si>
  <si>
    <t xml:space="preserve">16. Bénéfice net d'exploitation </t>
  </si>
  <si>
    <t>3. Bénéfice brut de l'exploitation (1-2)</t>
  </si>
  <si>
    <t>17. Cash Flow disponible (16+10)</t>
  </si>
  <si>
    <t>14. Autres frais professionnelles</t>
  </si>
  <si>
    <t>9. Assurances (incendie, R.C., PLCI(S), Perte de revenu)</t>
  </si>
  <si>
    <t>Rémunération Dirigeant d'entreprise</t>
  </si>
  <si>
    <r>
      <t xml:space="preserve">    </t>
    </r>
    <r>
      <rPr>
        <i/>
        <sz val="11"/>
        <color rgb="FFFF0000"/>
        <rFont val="Candara"/>
        <family val="2"/>
      </rPr>
      <t xml:space="preserve">    Impôts </t>
    </r>
  </si>
  <si>
    <t>% prof</t>
  </si>
  <si>
    <t>limit fiscale</t>
  </si>
  <si>
    <t>50% à 100%</t>
  </si>
  <si>
    <t>100% à 120%</t>
  </si>
  <si>
    <t>Cotisations sociales de société</t>
  </si>
  <si>
    <t>Compté de résultats (prévisionnel de Rentabilité)</t>
  </si>
  <si>
    <t>25000€/htva</t>
  </si>
  <si>
    <t>30000€/htva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</si>
</sst>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quot;€&quot;\ #,##0.00;[Red]&quot;€&quot;\ \-#,##0.00"/>
    <numFmt numFmtId="165" formatCode="_ * #,##0.00_ ;_ * \-#,##0.00_ ;_ * &quot;-&quot;??_ ;_ @_ "/>
    <numFmt numFmtId="166" formatCode="[$€-2]\ #,##0.00"/>
    <numFmt numFmtId="167" formatCode="&quot;€&quot;\ #,##0.00"/>
    <numFmt numFmtId="168" formatCode="#,##0.00\ &quot;€&quot;"/>
    <numFmt numFmtId="169" formatCode="#,##0\ &quot;€&quot;"/>
  </numFmts>
  <fonts count="28" x14ac:knownFonts="1">
    <font>
      <sz val="11"/>
      <color theme="1"/>
      <name val="Calibri"/>
      <family val="2"/>
      <scheme val="minor"/>
    </font>
    <font>
      <sz val="11"/>
      <color theme="1"/>
      <name val="Candara"/>
      <family val="2"/>
    </font>
    <font>
      <b/>
      <sz val="11"/>
      <color theme="1"/>
      <name val="Candara"/>
      <family val="2"/>
    </font>
    <font>
      <sz val="11"/>
      <name val="Candara"/>
      <family val="2"/>
    </font>
    <font>
      <b/>
      <sz val="11"/>
      <color rgb="FFFF0000"/>
      <name val="Candara"/>
      <family val="2"/>
    </font>
    <font>
      <b/>
      <sz val="11"/>
      <color rgb="FF00B050"/>
      <name val="Candara"/>
      <family val="2"/>
    </font>
    <font>
      <sz val="9"/>
      <color indexed="81"/>
      <name val="Tahoma"/>
      <family val="2"/>
    </font>
    <font>
      <sz val="9"/>
      <color theme="1"/>
      <name val="Candara"/>
      <family val="2"/>
    </font>
    <font>
      <b/>
      <sz val="11"/>
      <name val="Candara"/>
      <family val="2"/>
    </font>
    <font>
      <sz val="12"/>
      <name val="Candara"/>
      <family val="2"/>
    </font>
    <font>
      <sz val="12"/>
      <color theme="1"/>
      <name val="Candara"/>
      <family val="2"/>
    </font>
    <font>
      <b/>
      <sz val="12"/>
      <color theme="1"/>
      <name val="Candara"/>
      <family val="2"/>
    </font>
    <font>
      <b/>
      <u/>
      <sz val="12"/>
      <color theme="1"/>
      <name val="Candara"/>
      <family val="2"/>
    </font>
    <font>
      <b/>
      <sz val="20"/>
      <color theme="1"/>
      <name val="Candara"/>
      <family val="2"/>
    </font>
    <font>
      <b/>
      <sz val="12"/>
      <name val="Candara"/>
      <family val="2"/>
    </font>
    <font>
      <b/>
      <u/>
      <sz val="12"/>
      <name val="Candara"/>
      <family val="2"/>
    </font>
    <font>
      <b/>
      <sz val="11"/>
      <color rgb="FF7030A0"/>
      <name val="Candara"/>
      <family val="2"/>
    </font>
    <font>
      <b/>
      <sz val="20"/>
      <name val="Candara"/>
      <family val="2"/>
    </font>
    <font>
      <sz val="11"/>
      <color theme="0" tint="-0.34998626667073579"/>
      <name val="Candara"/>
      <family val="2"/>
    </font>
    <font>
      <sz val="11"/>
      <color rgb="FFFF0000"/>
      <name val="Candara"/>
      <family val="2"/>
    </font>
    <font>
      <sz val="11"/>
      <color rgb="FF00B050"/>
      <name val="Candara"/>
      <family val="2"/>
    </font>
    <font>
      <i/>
      <sz val="9"/>
      <color theme="1"/>
      <name val="Candara"/>
      <family val="2"/>
    </font>
    <font>
      <b/>
      <sz val="9"/>
      <color theme="1"/>
      <name val="Candara"/>
      <family val="2"/>
    </font>
    <font>
      <u/>
      <sz val="9"/>
      <color theme="1"/>
      <name val="Candara"/>
      <family val="2"/>
    </font>
    <font>
      <i/>
      <sz val="8"/>
      <name val="Candara"/>
      <family val="2"/>
    </font>
    <font>
      <i/>
      <sz val="11"/>
      <name val="Candara"/>
      <family val="2"/>
    </font>
    <font>
      <sz val="8"/>
      <name val="Candara"/>
      <family val="2"/>
    </font>
    <font>
      <i/>
      <sz val="11"/>
      <color rgb="FFFF0000"/>
      <name val="Candara"/>
      <family val="2"/>
    </font>
  </fonts>
  <fills count="8">
    <fill>
      <patternFill patternType="none"/>
    </fill>
    <fill>
      <patternFill patternType="gray125"/>
    </fill>
    <fill>
      <patternFill patternType="solid">
        <fgColor theme="8" tint="0.59999389629810485"/>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2" tint="-0.89999084444715716"/>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s>
  <cellStyleXfs count="1">
    <xf numFmtId="0" fontId="0" fillId="0" borderId="0"/>
  </cellStyleXfs>
  <cellXfs count="377">
    <xf numFmtId="0" fontId="0" fillId="0" borderId="0" xfId="0"/>
    <xf numFmtId="0" fontId="1" fillId="0" borderId="0" xfId="0" applyFont="1" applyProtection="1"/>
    <xf numFmtId="0" fontId="9" fillId="0" borderId="0" xfId="0" applyFont="1" applyFill="1" applyBorder="1" applyAlignment="1" applyProtection="1">
      <alignment vertical="center"/>
    </xf>
    <xf numFmtId="0" fontId="10" fillId="0" borderId="0" xfId="0" applyFont="1" applyProtection="1"/>
    <xf numFmtId="0" fontId="10" fillId="0" borderId="0" xfId="0" applyFont="1" applyAlignment="1" applyProtection="1">
      <alignment horizontal="left"/>
    </xf>
    <xf numFmtId="0" fontId="10" fillId="0" borderId="0" xfId="0" applyFont="1" applyAlignment="1" applyProtection="1">
      <alignment horizontal="center" vertical="center"/>
    </xf>
    <xf numFmtId="168" fontId="10" fillId="0" borderId="0" xfId="0" applyNumberFormat="1" applyFont="1" applyFill="1" applyBorder="1" applyAlignment="1" applyProtection="1">
      <alignment horizontal="center" vertical="center"/>
    </xf>
    <xf numFmtId="0" fontId="1" fillId="0" borderId="0" xfId="0" applyFont="1"/>
    <xf numFmtId="0" fontId="10" fillId="0" borderId="0" xfId="0" applyFont="1" applyAlignment="1" applyProtection="1">
      <alignment vertical="center" wrapText="1"/>
    </xf>
    <xf numFmtId="0" fontId="1" fillId="0" borderId="0" xfId="0" applyFont="1" applyBorder="1"/>
    <xf numFmtId="168" fontId="10" fillId="0" borderId="0" xfId="0" applyNumberFormat="1" applyFont="1" applyBorder="1" applyAlignment="1" applyProtection="1">
      <alignment horizontal="center" vertical="center" wrapText="1"/>
    </xf>
    <xf numFmtId="168" fontId="10" fillId="0" borderId="0" xfId="0" applyNumberFormat="1" applyFont="1" applyBorder="1" applyAlignment="1" applyProtection="1">
      <alignment vertical="center" wrapText="1"/>
    </xf>
    <xf numFmtId="0" fontId="10" fillId="0" borderId="0" xfId="0" applyFont="1" applyBorder="1" applyProtection="1"/>
    <xf numFmtId="0" fontId="1" fillId="0" borderId="0" xfId="0" applyFont="1" applyFill="1" applyBorder="1" applyAlignment="1" applyProtection="1">
      <alignment horizontal="center" vertical="center"/>
    </xf>
    <xf numFmtId="167" fontId="11" fillId="0" borderId="0" xfId="0" applyNumberFormat="1" applyFont="1" applyFill="1" applyBorder="1" applyAlignment="1" applyProtection="1">
      <alignment horizontal="center" vertical="center"/>
    </xf>
    <xf numFmtId="0" fontId="1" fillId="0" borderId="0" xfId="0" applyFont="1" applyAlignment="1">
      <alignment vertical="center"/>
    </xf>
    <xf numFmtId="4" fontId="1" fillId="0" borderId="10" xfId="0" applyNumberFormat="1" applyFont="1" applyFill="1" applyBorder="1" applyAlignment="1" applyProtection="1">
      <alignment horizontal="center" vertical="center"/>
    </xf>
    <xf numFmtId="4" fontId="1" fillId="0" borderId="18" xfId="0" applyNumberFormat="1" applyFont="1" applyFill="1" applyBorder="1" applyAlignment="1" applyProtection="1">
      <alignment horizontal="center"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1" fillId="0" borderId="0" xfId="0" applyFont="1" applyBorder="1" applyAlignment="1">
      <alignment vertical="center"/>
    </xf>
    <xf numFmtId="0" fontId="1" fillId="0" borderId="14" xfId="0" applyFont="1" applyBorder="1" applyAlignment="1">
      <alignment horizontal="center" vertical="center"/>
    </xf>
    <xf numFmtId="0" fontId="1" fillId="0" borderId="19" xfId="0" applyFont="1" applyBorder="1" applyAlignment="1">
      <alignment horizontal="center" vertical="center"/>
    </xf>
    <xf numFmtId="168" fontId="1" fillId="0" borderId="20" xfId="0" applyNumberFormat="1" applyFont="1" applyBorder="1" applyAlignment="1">
      <alignment horizontal="center" vertical="center"/>
    </xf>
    <xf numFmtId="10" fontId="1" fillId="0" borderId="20" xfId="0" applyNumberFormat="1" applyFont="1" applyBorder="1" applyAlignment="1">
      <alignment horizontal="center" vertical="center"/>
    </xf>
    <xf numFmtId="168" fontId="1" fillId="0" borderId="19" xfId="0" applyNumberFormat="1" applyFont="1" applyBorder="1" applyAlignment="1">
      <alignment horizontal="center" vertical="center"/>
    </xf>
    <xf numFmtId="10" fontId="1" fillId="0" borderId="19" xfId="0" applyNumberFormat="1"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168" fontId="1" fillId="0" borderId="21" xfId="0" applyNumberFormat="1" applyFont="1" applyBorder="1" applyAlignment="1">
      <alignment horizontal="center" vertical="center"/>
    </xf>
    <xf numFmtId="10" fontId="1" fillId="0" borderId="21" xfId="0" applyNumberFormat="1" applyFont="1" applyBorder="1" applyAlignment="1">
      <alignment horizontal="center" vertical="center"/>
    </xf>
    <xf numFmtId="168" fontId="1" fillId="0" borderId="14" xfId="0" applyNumberFormat="1" applyFont="1" applyBorder="1" applyAlignment="1">
      <alignment horizontal="center" vertical="center"/>
    </xf>
    <xf numFmtId="168" fontId="1" fillId="0" borderId="19" xfId="0" applyNumberFormat="1" applyFont="1" applyFill="1" applyBorder="1" applyAlignment="1" applyProtection="1">
      <alignment horizontal="center" vertical="center"/>
    </xf>
    <xf numFmtId="168" fontId="1" fillId="0" borderId="20" xfId="0" applyNumberFormat="1" applyFont="1" applyFill="1" applyBorder="1" applyAlignment="1" applyProtection="1">
      <alignment horizontal="center" vertical="center"/>
    </xf>
    <xf numFmtId="168" fontId="1" fillId="0" borderId="21" xfId="0" applyNumberFormat="1" applyFont="1" applyFill="1" applyBorder="1" applyAlignment="1" applyProtection="1">
      <alignment horizontal="center" vertical="center"/>
    </xf>
    <xf numFmtId="10" fontId="1" fillId="0" borderId="0" xfId="0" applyNumberFormat="1" applyFont="1" applyBorder="1" applyAlignment="1">
      <alignment horizontal="center" vertical="center"/>
    </xf>
    <xf numFmtId="168" fontId="1" fillId="0" borderId="0" xfId="0" applyNumberFormat="1" applyFont="1" applyBorder="1" applyAlignment="1">
      <alignment horizontal="center" vertical="center"/>
    </xf>
    <xf numFmtId="168" fontId="1" fillId="0" borderId="0" xfId="0" applyNumberFormat="1" applyFont="1" applyFill="1" applyBorder="1" applyAlignment="1" applyProtection="1">
      <alignment horizontal="center" vertical="center"/>
    </xf>
    <xf numFmtId="10" fontId="1" fillId="0" borderId="14" xfId="0" applyNumberFormat="1" applyFont="1" applyBorder="1" applyAlignment="1">
      <alignment horizontal="center" vertical="center"/>
    </xf>
    <xf numFmtId="0" fontId="2" fillId="0" borderId="14" xfId="0" applyFont="1" applyBorder="1" applyAlignment="1" applyProtection="1">
      <alignment horizontal="center" vertical="center"/>
    </xf>
    <xf numFmtId="0" fontId="1" fillId="0" borderId="0" xfId="0" applyFont="1" applyBorder="1" applyAlignment="1" applyProtection="1">
      <alignment horizontal="center"/>
    </xf>
    <xf numFmtId="0" fontId="1" fillId="0" borderId="0" xfId="0" applyFont="1" applyFill="1" applyBorder="1" applyAlignment="1" applyProtection="1">
      <alignment horizontal="center" vertical="center" wrapText="1"/>
    </xf>
    <xf numFmtId="167" fontId="1" fillId="0" borderId="0" xfId="0" applyNumberFormat="1" applyFont="1" applyFill="1" applyBorder="1" applyAlignment="1" applyProtection="1">
      <alignment horizontal="center" vertical="center"/>
    </xf>
    <xf numFmtId="4" fontId="1" fillId="0" borderId="25" xfId="0" applyNumberFormat="1" applyFont="1" applyFill="1" applyBorder="1" applyAlignment="1" applyProtection="1">
      <alignment horizontal="center" vertical="center"/>
    </xf>
    <xf numFmtId="4" fontId="1" fillId="0" borderId="24" xfId="0" applyNumberFormat="1" applyFont="1" applyFill="1" applyBorder="1" applyAlignment="1" applyProtection="1">
      <alignment horizontal="center" vertical="center"/>
    </xf>
    <xf numFmtId="4" fontId="3" fillId="0" borderId="23" xfId="0" applyNumberFormat="1" applyFont="1" applyFill="1" applyBorder="1" applyAlignment="1" applyProtection="1">
      <alignment horizontal="center" vertical="center"/>
    </xf>
    <xf numFmtId="167" fontId="16" fillId="0" borderId="0" xfId="0" applyNumberFormat="1" applyFont="1" applyFill="1" applyBorder="1" applyAlignment="1" applyProtection="1">
      <alignment horizontal="center" vertical="center"/>
    </xf>
    <xf numFmtId="4" fontId="1" fillId="0" borderId="30" xfId="0" applyNumberFormat="1" applyFont="1" applyFill="1" applyBorder="1" applyAlignment="1">
      <alignment horizontal="center" vertical="center"/>
    </xf>
    <xf numFmtId="168" fontId="2" fillId="0" borderId="22" xfId="0" applyNumberFormat="1" applyFont="1" applyFill="1" applyBorder="1" applyAlignment="1">
      <alignment horizontal="center" vertical="center"/>
    </xf>
    <xf numFmtId="4" fontId="1" fillId="0" borderId="0" xfId="0" applyNumberFormat="1" applyFont="1" applyBorder="1"/>
    <xf numFmtId="0" fontId="1" fillId="0" borderId="0" xfId="0" applyFont="1" applyFill="1" applyBorder="1" applyAlignment="1" applyProtection="1">
      <alignment vertical="center"/>
    </xf>
    <xf numFmtId="168" fontId="3" fillId="0" borderId="19" xfId="0" applyNumberFormat="1" applyFont="1" applyFill="1" applyBorder="1" applyAlignment="1" applyProtection="1">
      <alignment horizontal="center" vertical="center"/>
      <protection locked="0"/>
    </xf>
    <xf numFmtId="168" fontId="3" fillId="0" borderId="20" xfId="0" applyNumberFormat="1" applyFont="1" applyFill="1" applyBorder="1" applyAlignment="1" applyProtection="1">
      <alignment horizontal="center" vertical="center"/>
      <protection locked="0"/>
    </xf>
    <xf numFmtId="168" fontId="3" fillId="0" borderId="20" xfId="0" applyNumberFormat="1" applyFont="1" applyFill="1" applyBorder="1" applyAlignment="1" applyProtection="1">
      <alignment horizontal="center"/>
      <protection locked="0"/>
    </xf>
    <xf numFmtId="168" fontId="3" fillId="0" borderId="21" xfId="0" applyNumberFormat="1" applyFont="1" applyFill="1" applyBorder="1" applyAlignment="1" applyProtection="1">
      <alignment horizontal="center" vertical="center"/>
      <protection locked="0"/>
    </xf>
    <xf numFmtId="9" fontId="1" fillId="0" borderId="7" xfId="0" applyNumberFormat="1" applyFont="1" applyBorder="1" applyAlignment="1" applyProtection="1">
      <alignment horizontal="center" vertical="center"/>
      <protection locked="0"/>
    </xf>
    <xf numFmtId="0" fontId="19" fillId="0" borderId="11" xfId="0" applyNumberFormat="1" applyFont="1" applyBorder="1" applyAlignment="1" applyProtection="1">
      <alignment horizontal="center" vertical="center"/>
      <protection locked="0"/>
    </xf>
    <xf numFmtId="9" fontId="1" fillId="0" borderId="10" xfId="0" applyNumberFormat="1"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13" xfId="0" applyNumberFormat="1" applyFont="1" applyBorder="1" applyAlignment="1" applyProtection="1">
      <alignment horizontal="center" vertical="center"/>
      <protection locked="0"/>
    </xf>
    <xf numFmtId="9" fontId="1" fillId="0" borderId="18" xfId="0" applyNumberFormat="1"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167" fontId="2" fillId="3" borderId="22" xfId="0" applyNumberFormat="1" applyFont="1" applyFill="1" applyBorder="1" applyAlignment="1" applyProtection="1">
      <alignment horizontal="center" vertical="center"/>
    </xf>
    <xf numFmtId="0" fontId="20" fillId="0" borderId="19" xfId="0" applyNumberFormat="1" applyFont="1" applyBorder="1" applyAlignment="1" applyProtection="1">
      <alignment horizontal="center" vertical="center"/>
      <protection locked="0"/>
    </xf>
    <xf numFmtId="167" fontId="20" fillId="0" borderId="19" xfId="0" applyNumberFormat="1"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20" xfId="0" applyNumberFormat="1" applyFont="1" applyBorder="1" applyAlignment="1" applyProtection="1">
      <alignment horizontal="center" vertical="center"/>
      <protection locked="0"/>
    </xf>
    <xf numFmtId="167" fontId="20" fillId="0" borderId="20" xfId="0" applyNumberFormat="1"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167" fontId="20" fillId="0" borderId="20" xfId="0" applyNumberFormat="1" applyFont="1" applyFill="1" applyBorder="1" applyAlignment="1" applyProtection="1">
      <alignment horizontal="center" vertical="center"/>
      <protection locked="0"/>
    </xf>
    <xf numFmtId="0" fontId="20" fillId="0" borderId="21" xfId="0" applyNumberFormat="1" applyFont="1" applyBorder="1" applyAlignment="1" applyProtection="1">
      <alignment horizontal="center" vertical="center"/>
      <protection locked="0"/>
    </xf>
    <xf numFmtId="167" fontId="20" fillId="0" borderId="21" xfId="0" applyNumberFormat="1"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3" fillId="3" borderId="15" xfId="0" applyFont="1" applyFill="1" applyBorder="1" applyAlignment="1" applyProtection="1">
      <alignment horizontal="center" vertical="center"/>
    </xf>
    <xf numFmtId="0" fontId="18" fillId="0" borderId="0" xfId="0" applyFont="1" applyBorder="1" applyAlignment="1" applyProtection="1">
      <alignment horizontal="center" vertical="center"/>
    </xf>
    <xf numFmtId="0" fontId="18" fillId="0" borderId="0" xfId="0" applyFont="1" applyAlignment="1" applyProtection="1">
      <alignment horizontal="center" vertical="center"/>
    </xf>
    <xf numFmtId="0" fontId="2" fillId="3" borderId="14" xfId="0" applyFont="1" applyFill="1" applyBorder="1" applyAlignment="1" applyProtection="1">
      <alignment horizontal="center" vertical="center"/>
    </xf>
    <xf numFmtId="0" fontId="1" fillId="0" borderId="0" xfId="0" applyFont="1" applyAlignment="1" applyProtection="1">
      <alignment horizontal="center" vertical="center"/>
    </xf>
    <xf numFmtId="0" fontId="2" fillId="3" borderId="14" xfId="0" applyFont="1" applyFill="1" applyBorder="1" applyAlignment="1" applyProtection="1">
      <alignment horizontal="center" vertical="center" wrapText="1"/>
    </xf>
    <xf numFmtId="0" fontId="1" fillId="0" borderId="0" xfId="0" applyFont="1" applyBorder="1" applyAlignment="1" applyProtection="1">
      <alignment horizontal="center" vertical="center" wrapText="1"/>
    </xf>
    <xf numFmtId="9" fontId="4" fillId="0" borderId="10" xfId="0" applyNumberFormat="1" applyFont="1" applyBorder="1" applyAlignment="1" applyProtection="1">
      <alignment horizontal="center" vertical="center"/>
      <protection locked="0"/>
    </xf>
    <xf numFmtId="0" fontId="1" fillId="3" borderId="18" xfId="0" applyFont="1" applyFill="1" applyBorder="1" applyAlignment="1" applyProtection="1">
      <alignment horizontal="center" vertical="center"/>
    </xf>
    <xf numFmtId="9" fontId="4" fillId="0" borderId="18" xfId="0" applyNumberFormat="1" applyFont="1" applyBorder="1" applyAlignment="1" applyProtection="1">
      <alignment horizontal="center" vertical="center"/>
      <protection locked="0"/>
    </xf>
    <xf numFmtId="9" fontId="5" fillId="0" borderId="21" xfId="0" applyNumberFormat="1" applyFont="1" applyBorder="1" applyAlignment="1" applyProtection="1">
      <alignment horizontal="center" vertical="center"/>
      <protection locked="0"/>
    </xf>
    <xf numFmtId="10" fontId="1" fillId="0" borderId="11" xfId="0" applyNumberFormat="1"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2" fillId="0" borderId="16" xfId="0" applyFont="1" applyBorder="1" applyAlignment="1" applyProtection="1">
      <alignment horizontal="center" vertical="center"/>
    </xf>
    <xf numFmtId="0" fontId="1" fillId="0" borderId="0" xfId="0" applyFont="1" applyBorder="1" applyAlignment="1" applyProtection="1">
      <alignment horizontal="center" vertical="center"/>
    </xf>
    <xf numFmtId="164" fontId="1" fillId="0" borderId="0" xfId="0" applyNumberFormat="1" applyFont="1" applyBorder="1" applyAlignment="1" applyProtection="1">
      <alignment horizontal="center" vertical="center"/>
    </xf>
    <xf numFmtId="167" fontId="1" fillId="0" borderId="0" xfId="0" applyNumberFormat="1" applyFont="1" applyBorder="1" applyAlignment="1" applyProtection="1">
      <alignment horizontal="center" vertical="center"/>
    </xf>
    <xf numFmtId="4" fontId="1" fillId="0" borderId="0" xfId="0" applyNumberFormat="1" applyFont="1" applyBorder="1" applyAlignment="1" applyProtection="1">
      <alignment horizontal="center" vertical="center"/>
    </xf>
    <xf numFmtId="167" fontId="1" fillId="0" borderId="14" xfId="0" applyNumberFormat="1" applyFont="1" applyFill="1" applyBorder="1" applyAlignment="1" applyProtection="1">
      <alignment horizontal="center" vertical="center"/>
    </xf>
    <xf numFmtId="10" fontId="1" fillId="0" borderId="21" xfId="0" applyNumberFormat="1" applyFont="1" applyFill="1" applyBorder="1" applyAlignment="1" applyProtection="1">
      <alignment horizontal="center" vertical="center"/>
    </xf>
    <xf numFmtId="0" fontId="1" fillId="0" borderId="21" xfId="0" applyFont="1" applyFill="1" applyBorder="1" applyAlignment="1" applyProtection="1">
      <alignment horizontal="center" vertical="center"/>
    </xf>
    <xf numFmtId="164" fontId="1" fillId="0" borderId="21" xfId="0" applyNumberFormat="1" applyFont="1" applyFill="1" applyBorder="1" applyAlignment="1" applyProtection="1">
      <alignment horizontal="center" vertical="center"/>
    </xf>
    <xf numFmtId="0" fontId="2" fillId="0" borderId="0" xfId="0" applyFont="1" applyBorder="1" applyAlignment="1" applyProtection="1">
      <alignment horizontal="center" vertical="center"/>
    </xf>
    <xf numFmtId="4" fontId="1" fillId="0" borderId="10" xfId="0" applyNumberFormat="1" applyFont="1" applyFill="1" applyBorder="1" applyAlignment="1" applyProtection="1">
      <alignment horizontal="center"/>
    </xf>
    <xf numFmtId="10" fontId="1" fillId="0" borderId="10" xfId="0" applyNumberFormat="1" applyFont="1" applyFill="1" applyBorder="1" applyAlignment="1" applyProtection="1">
      <alignment horizontal="center" vertical="center"/>
    </xf>
    <xf numFmtId="4" fontId="1" fillId="3" borderId="23" xfId="0" applyNumberFormat="1" applyFont="1" applyFill="1" applyBorder="1" applyAlignment="1" applyProtection="1">
      <alignment horizontal="center" vertical="center"/>
    </xf>
    <xf numFmtId="167" fontId="1" fillId="0" borderId="8" xfId="0" applyNumberFormat="1" applyFont="1" applyFill="1" applyBorder="1" applyAlignment="1" applyProtection="1">
      <alignment horizontal="center" vertical="center"/>
    </xf>
    <xf numFmtId="167" fontId="1" fillId="3" borderId="23" xfId="0" applyNumberFormat="1" applyFont="1" applyFill="1" applyBorder="1" applyAlignment="1" applyProtection="1">
      <alignment horizontal="center" vertical="center"/>
    </xf>
    <xf numFmtId="167" fontId="1" fillId="0" borderId="7" xfId="0" applyNumberFormat="1" applyFont="1" applyFill="1" applyBorder="1" applyAlignment="1" applyProtection="1">
      <alignment horizontal="center" vertical="center"/>
    </xf>
    <xf numFmtId="4" fontId="1" fillId="3" borderId="25" xfId="0" applyNumberFormat="1" applyFont="1" applyFill="1" applyBorder="1" applyAlignment="1" applyProtection="1">
      <alignment horizontal="center" vertical="center"/>
    </xf>
    <xf numFmtId="167" fontId="1" fillId="3" borderId="25" xfId="0" applyNumberFormat="1" applyFont="1" applyFill="1" applyBorder="1" applyAlignment="1" applyProtection="1">
      <alignment horizontal="center" vertical="center"/>
    </xf>
    <xf numFmtId="167" fontId="1" fillId="0" borderId="10" xfId="0" applyNumberFormat="1" applyFont="1" applyFill="1" applyBorder="1" applyAlignment="1" applyProtection="1">
      <alignment horizontal="center" vertical="center"/>
    </xf>
    <xf numFmtId="4" fontId="1" fillId="0" borderId="18" xfId="0" applyNumberFormat="1" applyFont="1" applyFill="1" applyBorder="1" applyAlignment="1" applyProtection="1">
      <alignment horizontal="center"/>
    </xf>
    <xf numFmtId="10" fontId="1" fillId="0" borderId="18" xfId="0" applyNumberFormat="1" applyFont="1" applyFill="1" applyBorder="1" applyAlignment="1" applyProtection="1">
      <alignment horizontal="center" vertical="center"/>
    </xf>
    <xf numFmtId="4" fontId="1" fillId="3" borderId="24" xfId="0" applyNumberFormat="1" applyFont="1" applyFill="1" applyBorder="1" applyAlignment="1" applyProtection="1">
      <alignment horizontal="center" vertical="center"/>
    </xf>
    <xf numFmtId="167" fontId="1" fillId="3" borderId="24" xfId="0" applyNumberFormat="1"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26" xfId="0" applyFont="1" applyFill="1" applyBorder="1" applyAlignment="1" applyProtection="1">
      <alignment horizontal="center" vertical="center"/>
    </xf>
    <xf numFmtId="4" fontId="8" fillId="3" borderId="22" xfId="0" applyNumberFormat="1" applyFont="1" applyFill="1" applyBorder="1" applyAlignment="1" applyProtection="1">
      <alignment horizontal="center" vertical="center"/>
    </xf>
    <xf numFmtId="167" fontId="3" fillId="0" borderId="27" xfId="0" applyNumberFormat="1" applyFont="1" applyFill="1" applyBorder="1" applyAlignment="1" applyProtection="1">
      <alignment horizontal="center" vertical="center"/>
    </xf>
    <xf numFmtId="167" fontId="8" fillId="3" borderId="22" xfId="0" applyNumberFormat="1" applyFont="1" applyFill="1" applyBorder="1" applyAlignment="1" applyProtection="1">
      <alignment horizontal="center" vertical="center"/>
    </xf>
    <xf numFmtId="167" fontId="3" fillId="0" borderId="17" xfId="0" applyNumberFormat="1" applyFont="1" applyFill="1" applyBorder="1" applyAlignment="1" applyProtection="1">
      <alignment horizontal="center" vertical="center"/>
    </xf>
    <xf numFmtId="0" fontId="2" fillId="0" borderId="19" xfId="0" applyFont="1" applyBorder="1" applyAlignment="1" applyProtection="1">
      <alignment horizontal="center" vertical="center"/>
    </xf>
    <xf numFmtId="0" fontId="1" fillId="0" borderId="22" xfId="0" applyFont="1" applyBorder="1" applyAlignment="1">
      <alignment horizontal="center" vertical="center"/>
    </xf>
    <xf numFmtId="0" fontId="7" fillId="0" borderId="0" xfId="0" applyFont="1" applyAlignment="1" applyProtection="1">
      <alignment vertical="top"/>
    </xf>
    <xf numFmtId="168" fontId="1" fillId="0" borderId="0" xfId="0" applyNumberFormat="1" applyFont="1" applyAlignment="1">
      <alignment horizontal="center" vertical="center"/>
    </xf>
    <xf numFmtId="168" fontId="1" fillId="3" borderId="19" xfId="0" applyNumberFormat="1" applyFont="1" applyFill="1" applyBorder="1" applyAlignment="1" applyProtection="1">
      <alignment horizontal="center" vertical="center"/>
    </xf>
    <xf numFmtId="168" fontId="1" fillId="3" borderId="20" xfId="0" applyNumberFormat="1" applyFont="1" applyFill="1" applyBorder="1" applyAlignment="1" applyProtection="1">
      <alignment horizontal="center" vertical="center"/>
    </xf>
    <xf numFmtId="168" fontId="1" fillId="3" borderId="21" xfId="0" applyNumberFormat="1" applyFont="1" applyFill="1" applyBorder="1" applyAlignment="1" applyProtection="1">
      <alignment horizontal="center" vertical="center"/>
    </xf>
    <xf numFmtId="0" fontId="1" fillId="3" borderId="21" xfId="0" applyFont="1" applyFill="1" applyBorder="1" applyAlignment="1" applyProtection="1">
      <alignment horizontal="center" vertical="center"/>
    </xf>
    <xf numFmtId="0" fontId="10" fillId="0" borderId="0" xfId="0" applyFont="1" applyAlignment="1" applyProtection="1">
      <alignment horizontal="left" vertical="center" wrapText="1"/>
    </xf>
    <xf numFmtId="0" fontId="1" fillId="3" borderId="20" xfId="0" applyFont="1" applyFill="1" applyBorder="1" applyAlignment="1" applyProtection="1">
      <alignment horizontal="center" vertical="center"/>
    </xf>
    <xf numFmtId="0" fontId="10" fillId="0" borderId="0" xfId="0" applyFont="1" applyAlignment="1" applyProtection="1">
      <alignment horizontal="left" vertical="center"/>
    </xf>
    <xf numFmtId="167" fontId="1" fillId="3" borderId="9" xfId="0" applyNumberFormat="1" applyFont="1" applyFill="1" applyBorder="1" applyAlignment="1" applyProtection="1">
      <alignment horizontal="center" vertical="center"/>
    </xf>
    <xf numFmtId="168" fontId="2" fillId="3" borderId="22" xfId="0" applyNumberFormat="1" applyFont="1" applyFill="1" applyBorder="1" applyAlignment="1" applyProtection="1">
      <alignment horizontal="center" vertical="center"/>
    </xf>
    <xf numFmtId="168" fontId="19" fillId="0" borderId="20" xfId="0" applyNumberFormat="1" applyFont="1" applyBorder="1" applyAlignment="1" applyProtection="1">
      <alignment horizontal="center" vertical="center"/>
      <protection locked="0"/>
    </xf>
    <xf numFmtId="168" fontId="19" fillId="0" borderId="21" xfId="0" applyNumberFormat="1"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168" fontId="1" fillId="3" borderId="7" xfId="0" applyNumberFormat="1" applyFont="1" applyFill="1" applyBorder="1" applyAlignment="1" applyProtection="1">
      <alignment horizontal="center" vertical="center"/>
    </xf>
    <xf numFmtId="168" fontId="1" fillId="3" borderId="10" xfId="0" applyNumberFormat="1" applyFont="1" applyFill="1" applyBorder="1" applyAlignment="1" applyProtection="1">
      <alignment horizontal="center" vertical="center"/>
    </xf>
    <xf numFmtId="168" fontId="1" fillId="3" borderId="18" xfId="0" applyNumberFormat="1" applyFont="1" applyFill="1" applyBorder="1" applyAlignment="1" applyProtection="1">
      <alignment horizontal="center" vertical="center"/>
    </xf>
    <xf numFmtId="168" fontId="1" fillId="0" borderId="0" xfId="0" applyNumberFormat="1" applyFont="1" applyBorder="1" applyAlignment="1" applyProtection="1">
      <alignment horizontal="center" vertical="center" wrapText="1"/>
    </xf>
    <xf numFmtId="168" fontId="1" fillId="3" borderId="19" xfId="0" applyNumberFormat="1" applyFont="1" applyFill="1" applyBorder="1" applyAlignment="1" applyProtection="1">
      <alignment horizontal="center" vertical="center" wrapText="1"/>
    </xf>
    <xf numFmtId="168" fontId="1" fillId="3" borderId="20" xfId="0" applyNumberFormat="1" applyFont="1" applyFill="1" applyBorder="1" applyAlignment="1" applyProtection="1">
      <alignment horizontal="center" vertical="center" wrapText="1"/>
    </xf>
    <xf numFmtId="168" fontId="1" fillId="3" borderId="21" xfId="0" applyNumberFormat="1" applyFont="1" applyFill="1" applyBorder="1" applyAlignment="1" applyProtection="1">
      <alignment horizontal="center" vertical="center" wrapText="1"/>
    </xf>
    <xf numFmtId="0" fontId="1" fillId="3" borderId="20" xfId="0" applyFont="1" applyFill="1" applyBorder="1" applyAlignment="1" applyProtection="1">
      <alignment horizontal="center" vertical="center"/>
    </xf>
    <xf numFmtId="0" fontId="7" fillId="0" borderId="0" xfId="0" applyFont="1" applyAlignment="1" applyProtection="1">
      <alignment vertical="top" wrapText="1"/>
    </xf>
    <xf numFmtId="0" fontId="1" fillId="3" borderId="10" xfId="0" applyFont="1" applyFill="1" applyBorder="1" applyAlignment="1" applyProtection="1">
      <alignment horizontal="center" vertical="center"/>
    </xf>
    <xf numFmtId="9" fontId="5" fillId="0" borderId="20" xfId="0" applyNumberFormat="1" applyFont="1" applyBorder="1" applyAlignment="1" applyProtection="1">
      <alignment horizontal="center" vertical="center"/>
      <protection locked="0"/>
    </xf>
    <xf numFmtId="168" fontId="1" fillId="3" borderId="19" xfId="0" applyNumberFormat="1" applyFont="1" applyFill="1" applyBorder="1" applyAlignment="1" applyProtection="1">
      <alignment horizontal="center" vertical="center"/>
    </xf>
    <xf numFmtId="168" fontId="1" fillId="3" borderId="20" xfId="0" applyNumberFormat="1" applyFont="1" applyFill="1" applyBorder="1" applyAlignment="1" applyProtection="1">
      <alignment horizontal="center" vertical="center"/>
    </xf>
    <xf numFmtId="168" fontId="1" fillId="3" borderId="21" xfId="0" applyNumberFormat="1" applyFont="1" applyFill="1" applyBorder="1" applyAlignment="1" applyProtection="1">
      <alignment horizontal="center" vertical="center"/>
    </xf>
    <xf numFmtId="0" fontId="1" fillId="3" borderId="19" xfId="0" applyFont="1" applyFill="1" applyBorder="1" applyAlignment="1" applyProtection="1">
      <alignment horizontal="center" vertical="center" wrapText="1"/>
    </xf>
    <xf numFmtId="0" fontId="1" fillId="3" borderId="21" xfId="0" applyFont="1" applyFill="1" applyBorder="1" applyAlignment="1" applyProtection="1">
      <alignment horizontal="center" vertical="center" wrapText="1"/>
    </xf>
    <xf numFmtId="0" fontId="10" fillId="0" borderId="0" xfId="0" applyFont="1" applyAlignment="1" applyProtection="1">
      <alignment horizontal="left" vertical="center" wrapText="1"/>
    </xf>
    <xf numFmtId="0" fontId="1" fillId="3" borderId="20" xfId="0" applyFont="1" applyFill="1" applyBorder="1" applyAlignment="1" applyProtection="1">
      <alignment horizontal="center" vertical="center" wrapText="1"/>
    </xf>
    <xf numFmtId="0" fontId="2" fillId="3" borderId="19" xfId="0" applyFont="1" applyFill="1" applyBorder="1" applyAlignment="1" applyProtection="1">
      <alignment horizontal="center" vertical="center"/>
    </xf>
    <xf numFmtId="0" fontId="1" fillId="0" borderId="16" xfId="0" applyFont="1" applyBorder="1" applyAlignment="1">
      <alignment horizontal="center" vertical="center"/>
    </xf>
    <xf numFmtId="169" fontId="1" fillId="3" borderId="19" xfId="0" applyNumberFormat="1" applyFont="1" applyFill="1" applyBorder="1" applyAlignment="1" applyProtection="1">
      <alignment horizontal="center" vertical="center"/>
    </xf>
    <xf numFmtId="169" fontId="1" fillId="3" borderId="20" xfId="0" applyNumberFormat="1" applyFont="1" applyFill="1" applyBorder="1" applyAlignment="1" applyProtection="1">
      <alignment horizontal="center" vertical="center"/>
    </xf>
    <xf numFmtId="169" fontId="1" fillId="3" borderId="21" xfId="0" applyNumberFormat="1" applyFont="1" applyFill="1" applyBorder="1" applyAlignment="1" applyProtection="1">
      <alignment horizontal="center" vertical="center"/>
    </xf>
    <xf numFmtId="168" fontId="20" fillId="0" borderId="8" xfId="0" applyNumberFormat="1" applyFont="1" applyBorder="1" applyAlignment="1" applyProtection="1">
      <alignment horizontal="center" vertical="center"/>
      <protection locked="0"/>
    </xf>
    <xf numFmtId="168" fontId="20" fillId="0" borderId="0" xfId="0" applyNumberFormat="1" applyFont="1" applyBorder="1" applyAlignment="1" applyProtection="1">
      <alignment horizontal="center" vertical="center"/>
      <protection locked="0"/>
    </xf>
    <xf numFmtId="168" fontId="20" fillId="0" borderId="12" xfId="0" applyNumberFormat="1" applyFont="1" applyBorder="1" applyAlignment="1" applyProtection="1">
      <alignment horizontal="center" vertical="center"/>
      <protection locked="0"/>
    </xf>
    <xf numFmtId="168" fontId="20" fillId="0" borderId="8" xfId="0" applyNumberFormat="1" applyFont="1" applyFill="1" applyBorder="1" applyAlignment="1" applyProtection="1">
      <alignment horizontal="center" vertical="center"/>
      <protection locked="0"/>
    </xf>
    <xf numFmtId="168" fontId="20" fillId="0" borderId="0" xfId="0" applyNumberFormat="1" applyFont="1" applyFill="1" applyBorder="1" applyAlignment="1" applyProtection="1">
      <alignment horizontal="center" vertical="center"/>
      <protection locked="0"/>
    </xf>
    <xf numFmtId="0" fontId="11" fillId="3" borderId="14" xfId="0" applyFont="1" applyFill="1" applyBorder="1" applyAlignment="1" applyProtection="1">
      <alignment horizontal="center" vertical="center"/>
    </xf>
    <xf numFmtId="0" fontId="7" fillId="0" borderId="0" xfId="0" applyFont="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169" fontId="1" fillId="0" borderId="7" xfId="0" applyNumberFormat="1" applyFont="1" applyBorder="1" applyAlignment="1">
      <alignment horizontal="center" vertical="center"/>
    </xf>
    <xf numFmtId="169" fontId="1" fillId="0" borderId="10" xfId="0" applyNumberFormat="1" applyFont="1" applyBorder="1" applyAlignment="1">
      <alignment horizontal="center" vertical="center"/>
    </xf>
    <xf numFmtId="169" fontId="1" fillId="0" borderId="18" xfId="0" applyNumberFormat="1" applyFont="1" applyBorder="1" applyAlignment="1">
      <alignment horizontal="center" vertical="center"/>
    </xf>
    <xf numFmtId="169" fontId="1" fillId="0" borderId="19" xfId="0" applyNumberFormat="1" applyFont="1" applyBorder="1" applyAlignment="1">
      <alignment horizontal="center" vertical="center"/>
    </xf>
    <xf numFmtId="169" fontId="1" fillId="0" borderId="20" xfId="0" applyNumberFormat="1" applyFont="1" applyBorder="1" applyAlignment="1">
      <alignment horizontal="center" vertical="center"/>
    </xf>
    <xf numFmtId="169" fontId="1" fillId="0" borderId="21" xfId="0" applyNumberFormat="1" applyFont="1" applyBorder="1" applyAlignment="1">
      <alignment horizontal="center" vertical="center"/>
    </xf>
    <xf numFmtId="0" fontId="11" fillId="0" borderId="17" xfId="0" applyFont="1" applyBorder="1" applyAlignment="1" applyProtection="1">
      <alignment horizontal="center" vertical="center"/>
    </xf>
    <xf numFmtId="168" fontId="11" fillId="0" borderId="14" xfId="0" applyNumberFormat="1" applyFont="1" applyBorder="1" applyAlignment="1" applyProtection="1">
      <alignment horizontal="center" vertical="center"/>
    </xf>
    <xf numFmtId="0" fontId="11" fillId="0" borderId="15" xfId="0" applyFont="1" applyBorder="1" applyAlignment="1" applyProtection="1">
      <alignment horizontal="left" vertical="center"/>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19" fillId="0" borderId="19" xfId="0" applyNumberFormat="1" applyFont="1" applyBorder="1" applyAlignment="1" applyProtection="1">
      <alignment horizontal="center" vertical="center"/>
      <protection locked="0"/>
    </xf>
    <xf numFmtId="0" fontId="19" fillId="0" borderId="20" xfId="0" applyNumberFormat="1" applyFont="1" applyBorder="1" applyAlignment="1" applyProtection="1">
      <alignment horizontal="center" vertical="center"/>
      <protection locked="0"/>
    </xf>
    <xf numFmtId="168" fontId="19" fillId="0" borderId="9" xfId="0" applyNumberFormat="1" applyFont="1" applyBorder="1" applyAlignment="1" applyProtection="1">
      <alignment horizontal="center" vertical="center"/>
      <protection locked="0"/>
    </xf>
    <xf numFmtId="168" fontId="19" fillId="0" borderId="11" xfId="0" applyNumberFormat="1"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8" fillId="3" borderId="15" xfId="0" applyFont="1" applyFill="1" applyBorder="1" applyAlignment="1" applyProtection="1">
      <alignment horizontal="left" vertical="center"/>
    </xf>
    <xf numFmtId="165" fontId="19" fillId="0" borderId="9" xfId="0" applyNumberFormat="1" applyFont="1" applyBorder="1" applyAlignment="1" applyProtection="1">
      <alignment horizontal="center" vertical="center"/>
      <protection locked="0"/>
    </xf>
    <xf numFmtId="165" fontId="19" fillId="0" borderId="11" xfId="0" applyNumberFormat="1" applyFont="1" applyBorder="1" applyAlignment="1" applyProtection="1">
      <alignment horizontal="center" vertical="center"/>
      <protection locked="0"/>
    </xf>
    <xf numFmtId="0" fontId="3" fillId="0" borderId="12" xfId="0" applyFont="1" applyBorder="1" applyAlignment="1" applyProtection="1">
      <alignment horizontal="center" vertical="center"/>
    </xf>
    <xf numFmtId="0" fontId="3" fillId="3" borderId="17" xfId="0" applyFont="1" applyFill="1" applyBorder="1" applyAlignment="1" applyProtection="1">
      <alignment horizontal="left" vertical="center"/>
    </xf>
    <xf numFmtId="0" fontId="3" fillId="3" borderId="16" xfId="0" applyFont="1" applyFill="1" applyBorder="1" applyAlignment="1" applyProtection="1">
      <alignment horizontal="left" vertical="center"/>
    </xf>
    <xf numFmtId="0" fontId="3" fillId="3" borderId="16" xfId="0" quotePrefix="1" applyFont="1" applyFill="1" applyBorder="1" applyAlignment="1" applyProtection="1">
      <alignment horizontal="left" vertical="center"/>
    </xf>
    <xf numFmtId="0" fontId="8" fillId="3" borderId="15" xfId="0" applyFont="1" applyFill="1" applyBorder="1" applyAlignment="1" applyProtection="1">
      <alignment horizontal="left" vertical="center"/>
    </xf>
    <xf numFmtId="0" fontId="8" fillId="0" borderId="17" xfId="0" applyFont="1" applyBorder="1" applyAlignment="1" applyProtection="1">
      <alignment horizontal="left" vertical="center"/>
    </xf>
    <xf numFmtId="0" fontId="8" fillId="3" borderId="16" xfId="0" applyFont="1" applyFill="1" applyBorder="1" applyAlignment="1" applyProtection="1">
      <alignment horizontal="left" vertical="center"/>
    </xf>
    <xf numFmtId="0" fontId="3" fillId="0" borderId="17" xfId="0" applyFont="1" applyBorder="1" applyAlignment="1" applyProtection="1">
      <alignment horizontal="left" vertical="center"/>
    </xf>
    <xf numFmtId="0" fontId="3" fillId="3" borderId="15" xfId="0" applyFont="1" applyFill="1" applyBorder="1" applyAlignment="1" applyProtection="1">
      <alignment horizontal="left" vertical="center"/>
    </xf>
    <xf numFmtId="0" fontId="3" fillId="3" borderId="12" xfId="0" applyFont="1" applyFill="1" applyBorder="1" applyAlignment="1" applyProtection="1">
      <alignment horizontal="left" vertical="center"/>
    </xf>
    <xf numFmtId="0" fontId="3" fillId="3" borderId="7" xfId="0" applyFont="1" applyFill="1" applyBorder="1" applyAlignment="1" applyProtection="1">
      <alignment horizontal="left" vertical="center"/>
    </xf>
    <xf numFmtId="0" fontId="3" fillId="3" borderId="8" xfId="0" applyFont="1" applyFill="1" applyBorder="1" applyAlignment="1" applyProtection="1">
      <alignment horizontal="left" vertical="center"/>
    </xf>
    <xf numFmtId="0" fontId="3" fillId="3" borderId="9" xfId="0" applyFont="1" applyFill="1" applyBorder="1" applyAlignment="1" applyProtection="1">
      <alignment horizontal="left" vertical="center"/>
    </xf>
    <xf numFmtId="0" fontId="8" fillId="0" borderId="8" xfId="0" applyFont="1" applyBorder="1" applyAlignment="1" applyProtection="1">
      <alignment horizontal="left" vertical="center"/>
    </xf>
    <xf numFmtId="0" fontId="3" fillId="0" borderId="12" xfId="0" applyFont="1" applyBorder="1" applyAlignment="1" applyProtection="1">
      <alignment horizontal="left" vertical="center"/>
    </xf>
    <xf numFmtId="0" fontId="19" fillId="6" borderId="8" xfId="0" applyFont="1" applyFill="1" applyBorder="1" applyAlignment="1" applyProtection="1">
      <alignment horizontal="left" vertical="center"/>
    </xf>
    <xf numFmtId="0" fontId="8" fillId="3" borderId="16" xfId="0" applyFont="1" applyFill="1" applyBorder="1" applyAlignment="1" applyProtection="1">
      <alignment vertical="center"/>
    </xf>
    <xf numFmtId="0" fontId="8" fillId="3" borderId="14" xfId="0" applyFont="1" applyFill="1" applyBorder="1" applyAlignment="1" applyProtection="1">
      <alignment vertical="center" wrapText="1"/>
    </xf>
    <xf numFmtId="0" fontId="3" fillId="3" borderId="14" xfId="0" applyFont="1" applyFill="1" applyBorder="1" applyAlignment="1" applyProtection="1">
      <alignment horizontal="left" vertical="center"/>
    </xf>
    <xf numFmtId="0" fontId="8" fillId="3" borderId="14" xfId="0" applyFont="1" applyFill="1" applyBorder="1" applyAlignment="1" applyProtection="1">
      <alignment horizontal="left" vertical="center"/>
    </xf>
    <xf numFmtId="0" fontId="3" fillId="7" borderId="16" xfId="0" applyFont="1" applyFill="1" applyBorder="1" applyAlignment="1" applyProtection="1">
      <alignment horizontal="left" vertical="center"/>
    </xf>
    <xf numFmtId="0" fontId="8" fillId="7" borderId="16" xfId="0" applyFont="1" applyFill="1" applyBorder="1" applyAlignment="1" applyProtection="1">
      <alignment horizontal="left" vertical="center"/>
    </xf>
    <xf numFmtId="0" fontId="3" fillId="7" borderId="14" xfId="0" applyFont="1" applyFill="1" applyBorder="1" applyAlignment="1" applyProtection="1">
      <alignment horizontal="left" vertical="center"/>
    </xf>
    <xf numFmtId="0" fontId="8" fillId="7" borderId="14" xfId="0" applyFont="1" applyFill="1" applyBorder="1" applyAlignment="1" applyProtection="1">
      <alignment horizontal="left" vertical="center"/>
    </xf>
    <xf numFmtId="9" fontId="3" fillId="3" borderId="16" xfId="0" applyNumberFormat="1" applyFont="1" applyFill="1" applyBorder="1" applyAlignment="1" applyProtection="1">
      <alignment horizontal="left" vertical="center"/>
    </xf>
    <xf numFmtId="0" fontId="27" fillId="6" borderId="17" xfId="0" applyFont="1" applyFill="1" applyBorder="1" applyAlignment="1" applyProtection="1">
      <alignment horizontal="left" vertical="center"/>
    </xf>
    <xf numFmtId="0" fontId="4" fillId="6" borderId="17" xfId="0" applyFont="1" applyFill="1" applyBorder="1" applyAlignment="1" applyProtection="1">
      <alignment horizontal="left" vertical="center"/>
    </xf>
    <xf numFmtId="0" fontId="4" fillId="6" borderId="16" xfId="0" applyFont="1" applyFill="1" applyBorder="1" applyAlignment="1" applyProtection="1">
      <alignment horizontal="left" vertical="center"/>
    </xf>
    <xf numFmtId="166" fontId="3" fillId="7" borderId="7" xfId="0" applyNumberFormat="1" applyFont="1" applyFill="1" applyBorder="1" applyAlignment="1" applyProtection="1">
      <alignment horizontal="center" vertical="center" wrapText="1"/>
    </xf>
    <xf numFmtId="166" fontId="3" fillId="7" borderId="9" xfId="0" applyNumberFormat="1" applyFont="1" applyFill="1" applyBorder="1" applyAlignment="1" applyProtection="1">
      <alignment horizontal="center" vertical="center" wrapText="1"/>
    </xf>
    <xf numFmtId="168" fontId="1" fillId="3" borderId="19" xfId="0" applyNumberFormat="1" applyFont="1" applyFill="1" applyBorder="1" applyAlignment="1" applyProtection="1">
      <alignment horizontal="center" vertical="center"/>
    </xf>
    <xf numFmtId="168" fontId="1" fillId="3" borderId="20" xfId="0" applyNumberFormat="1" applyFont="1" applyFill="1" applyBorder="1" applyAlignment="1" applyProtection="1">
      <alignment horizontal="center" vertical="center"/>
    </xf>
    <xf numFmtId="168" fontId="1" fillId="3" borderId="21" xfId="0" applyNumberFormat="1" applyFont="1" applyFill="1" applyBorder="1" applyAlignment="1" applyProtection="1">
      <alignment horizontal="center" vertical="center"/>
    </xf>
    <xf numFmtId="0" fontId="1" fillId="3" borderId="19" xfId="0" applyFont="1" applyFill="1" applyBorder="1" applyAlignment="1" applyProtection="1">
      <alignment horizontal="center" vertical="center" wrapText="1"/>
    </xf>
    <xf numFmtId="0" fontId="1" fillId="3" borderId="21" xfId="0" applyFont="1" applyFill="1" applyBorder="1" applyAlignment="1" applyProtection="1">
      <alignment horizontal="center" vertical="center" wrapText="1"/>
    </xf>
    <xf numFmtId="0" fontId="1" fillId="3" borderId="20" xfId="0" applyFont="1" applyFill="1" applyBorder="1" applyAlignment="1" applyProtection="1">
      <alignment horizontal="center" vertical="center" wrapText="1"/>
    </xf>
    <xf numFmtId="0" fontId="10" fillId="0" borderId="0" xfId="0" applyFont="1" applyAlignment="1" applyProtection="1">
      <alignment horizontal="left" vertical="center" wrapText="1"/>
    </xf>
    <xf numFmtId="168" fontId="1" fillId="3" borderId="9" xfId="0" applyNumberFormat="1" applyFont="1" applyFill="1" applyBorder="1" applyAlignment="1" applyProtection="1">
      <alignment horizontal="center" vertical="center"/>
    </xf>
    <xf numFmtId="168" fontId="1" fillId="3" borderId="11" xfId="0" applyNumberFormat="1" applyFont="1" applyFill="1" applyBorder="1" applyAlignment="1" applyProtection="1">
      <alignment horizontal="center" vertical="center"/>
    </xf>
    <xf numFmtId="168" fontId="1" fillId="3" borderId="13" xfId="0" applyNumberFormat="1" applyFont="1" applyFill="1" applyBorder="1" applyAlignment="1" applyProtection="1">
      <alignment horizontal="center" vertical="center"/>
    </xf>
    <xf numFmtId="0" fontId="13" fillId="2" borderId="1" xfId="0" applyFont="1" applyFill="1" applyBorder="1" applyAlignment="1" applyProtection="1">
      <alignment horizontal="center" vertical="center"/>
    </xf>
    <xf numFmtId="0" fontId="13" fillId="2" borderId="2" xfId="0" applyFont="1" applyFill="1" applyBorder="1" applyAlignment="1" applyProtection="1">
      <alignment horizontal="center" vertical="center"/>
    </xf>
    <xf numFmtId="0" fontId="13" fillId="2" borderId="3" xfId="0" applyFont="1" applyFill="1" applyBorder="1" applyAlignment="1" applyProtection="1">
      <alignment horizontal="center" vertical="center"/>
    </xf>
    <xf numFmtId="0" fontId="13" fillId="2" borderId="4"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13" fillId="2" borderId="6" xfId="0" applyFont="1" applyFill="1" applyBorder="1" applyAlignment="1" applyProtection="1">
      <alignment horizontal="center" vertical="center"/>
    </xf>
    <xf numFmtId="0" fontId="10" fillId="0" borderId="0" xfId="0" applyFont="1" applyAlignment="1" applyProtection="1">
      <alignment horizontal="left" vertical="center"/>
    </xf>
    <xf numFmtId="0" fontId="10" fillId="0" borderId="0" xfId="0" applyFont="1" applyAlignment="1" applyProtection="1">
      <alignment horizontal="center"/>
    </xf>
    <xf numFmtId="0" fontId="2" fillId="3" borderId="19" xfId="0" applyFont="1" applyFill="1" applyBorder="1" applyAlignment="1" applyProtection="1">
      <alignment horizontal="center" vertical="center" wrapText="1"/>
    </xf>
    <xf numFmtId="0" fontId="2" fillId="3" borderId="21"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0" fontId="2" fillId="3" borderId="18" xfId="0" applyFont="1" applyFill="1" applyBorder="1" applyAlignment="1" applyProtection="1">
      <alignment horizontal="center" vertical="center" wrapText="1"/>
    </xf>
    <xf numFmtId="0" fontId="2" fillId="3" borderId="13" xfId="0" applyFont="1" applyFill="1" applyBorder="1" applyAlignment="1" applyProtection="1">
      <alignment horizontal="center" vertical="center" wrapText="1"/>
    </xf>
    <xf numFmtId="0" fontId="3" fillId="0" borderId="10" xfId="0" applyFont="1" applyFill="1" applyBorder="1" applyAlignment="1" applyProtection="1">
      <alignment horizontal="left" vertical="center"/>
    </xf>
    <xf numFmtId="0" fontId="3" fillId="0" borderId="11" xfId="0" applyFont="1" applyFill="1" applyBorder="1" applyAlignment="1" applyProtection="1">
      <alignment horizontal="left" vertical="center"/>
    </xf>
    <xf numFmtId="0" fontId="7" fillId="0" borderId="10"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2" xfId="0" applyFont="1" applyBorder="1" applyAlignment="1" applyProtection="1">
      <alignment horizontal="left" vertical="top"/>
    </xf>
    <xf numFmtId="0" fontId="7" fillId="0" borderId="0" xfId="0" applyFont="1" applyBorder="1" applyAlignment="1" applyProtection="1">
      <alignment horizontal="left" vertical="top"/>
    </xf>
    <xf numFmtId="0" fontId="14" fillId="0" borderId="0" xfId="0" applyFont="1" applyAlignment="1" applyProtection="1">
      <alignment horizontal="left" vertical="center" wrapText="1"/>
    </xf>
    <xf numFmtId="0" fontId="9" fillId="0" borderId="0" xfId="0" applyFont="1" applyAlignment="1" applyProtection="1">
      <alignment horizontal="left" vertical="center" wrapText="1"/>
    </xf>
    <xf numFmtId="0" fontId="3" fillId="0" borderId="18" xfId="0" applyFont="1" applyFill="1" applyBorder="1" applyAlignment="1" applyProtection="1">
      <alignment horizontal="left" vertical="center"/>
    </xf>
    <xf numFmtId="0" fontId="3" fillId="0" borderId="13" xfId="0" applyFont="1" applyFill="1" applyBorder="1" applyAlignment="1" applyProtection="1">
      <alignment horizontal="left" vertical="center"/>
    </xf>
    <xf numFmtId="168" fontId="1" fillId="0" borderId="19" xfId="0" applyNumberFormat="1" applyFont="1" applyBorder="1" applyAlignment="1" applyProtection="1">
      <alignment horizontal="center" vertical="center" wrapText="1"/>
      <protection locked="0"/>
    </xf>
    <xf numFmtId="168" fontId="1" fillId="0" borderId="21" xfId="0" applyNumberFormat="1" applyFont="1" applyBorder="1" applyAlignment="1" applyProtection="1">
      <alignment horizontal="center" vertical="center" wrapText="1"/>
      <protection locked="0"/>
    </xf>
    <xf numFmtId="0" fontId="26" fillId="0" borderId="10" xfId="0" applyFont="1" applyFill="1" applyBorder="1" applyAlignment="1" applyProtection="1">
      <alignment horizontal="left" vertical="top"/>
    </xf>
    <xf numFmtId="0" fontId="26" fillId="0" borderId="0" xfId="0" applyFont="1" applyFill="1" applyBorder="1" applyAlignment="1" applyProtection="1">
      <alignment horizontal="left" vertical="top"/>
    </xf>
    <xf numFmtId="0" fontId="7" fillId="0" borderId="8" xfId="0" applyFont="1" applyBorder="1" applyAlignment="1" applyProtection="1">
      <alignment horizontal="center" vertical="top"/>
    </xf>
    <xf numFmtId="0" fontId="7" fillId="0" borderId="8" xfId="0" applyFont="1" applyBorder="1" applyAlignment="1" applyProtection="1">
      <alignment horizontal="center" vertical="center" wrapText="1"/>
    </xf>
    <xf numFmtId="0" fontId="2" fillId="3" borderId="19" xfId="0" applyFont="1" applyFill="1" applyBorder="1" applyAlignment="1" applyProtection="1">
      <alignment horizontal="center" vertical="center"/>
    </xf>
    <xf numFmtId="0" fontId="2" fillId="3" borderId="21" xfId="0" applyFont="1" applyFill="1" applyBorder="1" applyAlignment="1" applyProtection="1">
      <alignment horizontal="center" vertical="center"/>
    </xf>
    <xf numFmtId="0" fontId="1" fillId="3" borderId="19" xfId="0" applyFont="1" applyFill="1" applyBorder="1" applyAlignment="1" applyProtection="1">
      <alignment horizontal="center" vertical="center"/>
    </xf>
    <xf numFmtId="0" fontId="1" fillId="3" borderId="21" xfId="0" applyFont="1" applyFill="1" applyBorder="1" applyAlignment="1" applyProtection="1">
      <alignment horizontal="center" vertical="center"/>
    </xf>
    <xf numFmtId="166" fontId="3" fillId="3" borderId="19" xfId="0" applyNumberFormat="1" applyFont="1" applyFill="1" applyBorder="1" applyAlignment="1" applyProtection="1">
      <alignment horizontal="center" vertical="center"/>
    </xf>
    <xf numFmtId="166" fontId="3" fillId="3" borderId="21" xfId="0" applyNumberFormat="1" applyFont="1" applyFill="1" applyBorder="1" applyAlignment="1" applyProtection="1">
      <alignment horizontal="center" vertical="center"/>
    </xf>
    <xf numFmtId="0" fontId="1" fillId="0" borderId="18" xfId="0" applyFont="1" applyFill="1" applyBorder="1" applyAlignment="1" applyProtection="1">
      <alignment horizontal="left" vertical="center"/>
    </xf>
    <xf numFmtId="0" fontId="1" fillId="0" borderId="12"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17" xfId="0" applyFont="1" applyFill="1" applyBorder="1" applyAlignment="1" applyProtection="1">
      <alignment horizontal="left" vertical="center"/>
    </xf>
    <xf numFmtId="166" fontId="8" fillId="0" borderId="14" xfId="0" applyNumberFormat="1" applyFont="1" applyFill="1" applyBorder="1" applyAlignment="1" applyProtection="1">
      <alignment horizontal="center" vertical="center" wrapText="1"/>
    </xf>
    <xf numFmtId="166" fontId="3" fillId="0" borderId="15" xfId="0" applyNumberFormat="1" applyFont="1" applyFill="1" applyBorder="1" applyAlignment="1" applyProtection="1">
      <alignment horizontal="center" vertical="center" wrapText="1"/>
    </xf>
    <xf numFmtId="166" fontId="3" fillId="0" borderId="16" xfId="0" applyNumberFormat="1" applyFont="1" applyFill="1" applyBorder="1" applyAlignment="1" applyProtection="1">
      <alignment horizontal="center" vertical="center" wrapText="1"/>
    </xf>
    <xf numFmtId="166" fontId="3" fillId="7" borderId="15" xfId="0" applyNumberFormat="1" applyFont="1" applyFill="1" applyBorder="1" applyAlignment="1" applyProtection="1">
      <alignment horizontal="center" vertical="center" wrapText="1"/>
    </xf>
    <xf numFmtId="166" fontId="3" fillId="7" borderId="16" xfId="0" applyNumberFormat="1" applyFont="1" applyFill="1" applyBorder="1" applyAlignment="1" applyProtection="1">
      <alignment horizontal="center" vertical="center" wrapText="1"/>
    </xf>
    <xf numFmtId="166" fontId="3" fillId="0" borderId="14" xfId="0" applyNumberFormat="1" applyFont="1" applyFill="1" applyBorder="1" applyAlignment="1" applyProtection="1">
      <alignment horizontal="center" vertical="center" wrapText="1"/>
    </xf>
    <xf numFmtId="166" fontId="8" fillId="0" borderId="17" xfId="0" applyNumberFormat="1" applyFont="1" applyFill="1" applyBorder="1" applyAlignment="1" applyProtection="1">
      <alignment horizontal="center" vertical="center" wrapText="1"/>
    </xf>
    <xf numFmtId="166" fontId="3" fillId="0" borderId="17" xfId="0" applyNumberFormat="1" applyFont="1" applyFill="1" applyBorder="1" applyAlignment="1" applyProtection="1">
      <alignment horizontal="center" vertical="center" wrapText="1"/>
    </xf>
    <xf numFmtId="166" fontId="8" fillId="6" borderId="14" xfId="0" applyNumberFormat="1" applyFont="1" applyFill="1" applyBorder="1" applyAlignment="1" applyProtection="1">
      <alignment horizontal="center" vertical="center" wrapText="1"/>
    </xf>
    <xf numFmtId="0" fontId="3" fillId="0" borderId="17" xfId="0" applyFont="1" applyBorder="1" applyAlignment="1" applyProtection="1">
      <alignment horizontal="left" vertical="center"/>
    </xf>
    <xf numFmtId="0" fontId="8" fillId="3" borderId="15" xfId="0" applyFont="1" applyFill="1" applyBorder="1" applyAlignment="1" applyProtection="1">
      <alignment horizontal="left" vertical="center"/>
    </xf>
    <xf numFmtId="0" fontId="8" fillId="3" borderId="17" xfId="0" applyFont="1" applyFill="1" applyBorder="1" applyAlignment="1" applyProtection="1">
      <alignment horizontal="left" vertical="center"/>
    </xf>
    <xf numFmtId="0" fontId="8" fillId="3" borderId="16" xfId="0" applyFont="1" applyFill="1" applyBorder="1" applyAlignment="1" applyProtection="1">
      <alignment horizontal="left" vertical="center"/>
    </xf>
    <xf numFmtId="0" fontId="19" fillId="6" borderId="15" xfId="0" quotePrefix="1" applyFont="1" applyFill="1" applyBorder="1" applyAlignment="1" applyProtection="1">
      <alignment horizontal="left" vertical="center"/>
    </xf>
    <xf numFmtId="0" fontId="19" fillId="6" borderId="17" xfId="0" applyFont="1" applyFill="1" applyBorder="1" applyAlignment="1" applyProtection="1">
      <alignment horizontal="left" vertical="center"/>
    </xf>
    <xf numFmtId="0" fontId="19" fillId="6" borderId="16" xfId="0" applyFont="1" applyFill="1" applyBorder="1" applyAlignment="1" applyProtection="1">
      <alignment horizontal="left" vertical="center"/>
    </xf>
    <xf numFmtId="0" fontId="8" fillId="0" borderId="17" xfId="0" applyFont="1" applyBorder="1" applyAlignment="1" applyProtection="1">
      <alignment horizontal="left" vertical="center"/>
    </xf>
    <xf numFmtId="0" fontId="27" fillId="6" borderId="17" xfId="0" applyFont="1" applyFill="1" applyBorder="1" applyAlignment="1" applyProtection="1">
      <alignment horizontal="left" vertical="center"/>
    </xf>
    <xf numFmtId="0" fontId="4" fillId="6" borderId="17" xfId="0" applyFont="1" applyFill="1" applyBorder="1" applyAlignment="1" applyProtection="1">
      <alignment horizontal="left" vertical="center"/>
    </xf>
    <xf numFmtId="0" fontId="4" fillId="6" borderId="16" xfId="0" applyFont="1" applyFill="1" applyBorder="1" applyAlignment="1" applyProtection="1">
      <alignment horizontal="left" vertical="center"/>
    </xf>
    <xf numFmtId="0" fontId="3" fillId="3" borderId="15" xfId="0" applyFont="1" applyFill="1" applyBorder="1" applyAlignment="1" applyProtection="1">
      <alignment horizontal="left" vertical="center"/>
    </xf>
    <xf numFmtId="0" fontId="3" fillId="3" borderId="17" xfId="0" applyFont="1" applyFill="1" applyBorder="1" applyAlignment="1" applyProtection="1">
      <alignment horizontal="left" vertical="center"/>
    </xf>
    <xf numFmtId="0" fontId="3" fillId="3" borderId="16" xfId="0" applyFont="1" applyFill="1" applyBorder="1" applyAlignment="1" applyProtection="1">
      <alignment horizontal="left" vertical="center"/>
    </xf>
    <xf numFmtId="0" fontId="25" fillId="3" borderId="15" xfId="0" quotePrefix="1" applyFont="1" applyFill="1" applyBorder="1" applyAlignment="1" applyProtection="1">
      <alignment horizontal="left" vertical="center"/>
    </xf>
    <xf numFmtId="0" fontId="3" fillId="3" borderId="17" xfId="0" quotePrefix="1" applyFont="1" applyFill="1" applyBorder="1" applyAlignment="1" applyProtection="1">
      <alignment horizontal="left" vertical="center"/>
    </xf>
    <xf numFmtId="0" fontId="3" fillId="3" borderId="16" xfId="0" quotePrefix="1" applyFont="1" applyFill="1" applyBorder="1" applyAlignment="1" applyProtection="1">
      <alignment horizontal="left" vertical="center"/>
    </xf>
    <xf numFmtId="166" fontId="3" fillId="0" borderId="7" xfId="0" applyNumberFormat="1" applyFont="1" applyFill="1" applyBorder="1" applyAlignment="1" applyProtection="1">
      <alignment horizontal="center" vertical="center" wrapText="1"/>
    </xf>
    <xf numFmtId="166" fontId="3" fillId="0" borderId="9" xfId="0" applyNumberFormat="1" applyFont="1" applyFill="1" applyBorder="1" applyAlignment="1" applyProtection="1">
      <alignment horizontal="center" vertical="center" wrapText="1"/>
    </xf>
    <xf numFmtId="0" fontId="19" fillId="6" borderId="15" xfId="0" applyFont="1" applyFill="1" applyBorder="1" applyAlignment="1" applyProtection="1">
      <alignment horizontal="left" vertical="center"/>
    </xf>
    <xf numFmtId="0" fontId="3" fillId="3" borderId="12" xfId="0" applyFont="1" applyFill="1" applyBorder="1" applyAlignment="1" applyProtection="1">
      <alignment horizontal="left" vertical="center"/>
    </xf>
    <xf numFmtId="0" fontId="3" fillId="0" borderId="12" xfId="0" applyFont="1" applyBorder="1" applyAlignment="1" applyProtection="1">
      <alignment horizontal="left" vertical="center"/>
    </xf>
    <xf numFmtId="0" fontId="3" fillId="0" borderId="17" xfId="0" applyFont="1" applyBorder="1" applyAlignment="1" applyProtection="1">
      <alignment horizontal="center" vertical="center"/>
    </xf>
    <xf numFmtId="166" fontId="8" fillId="0" borderId="8" xfId="0" applyNumberFormat="1"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3" xfId="0" applyFont="1" applyFill="1" applyBorder="1" applyAlignment="1" applyProtection="1">
      <alignment horizontal="center" vertical="center"/>
    </xf>
    <xf numFmtId="0" fontId="17" fillId="2" borderId="4" xfId="0" applyFont="1" applyFill="1" applyBorder="1" applyAlignment="1" applyProtection="1">
      <alignment horizontal="center" vertical="center"/>
    </xf>
    <xf numFmtId="0" fontId="17" fillId="2" borderId="5" xfId="0" applyFont="1" applyFill="1" applyBorder="1" applyAlignment="1" applyProtection="1">
      <alignment horizontal="center" vertical="center"/>
    </xf>
    <xf numFmtId="0" fontId="17" fillId="2" borderId="6" xfId="0" applyFont="1" applyFill="1" applyBorder="1" applyAlignment="1" applyProtection="1">
      <alignment horizontal="center" vertical="center"/>
    </xf>
    <xf numFmtId="0" fontId="3" fillId="0" borderId="0" xfId="0" applyFont="1" applyAlignment="1" applyProtection="1">
      <alignment horizontal="left" vertical="center"/>
    </xf>
    <xf numFmtId="0" fontId="3" fillId="0" borderId="11" xfId="0" applyFont="1" applyBorder="1" applyAlignment="1" applyProtection="1">
      <alignment horizontal="left" vertical="center"/>
    </xf>
    <xf numFmtId="0" fontId="8" fillId="3" borderId="15" xfId="0" applyFont="1" applyFill="1" applyBorder="1" applyAlignment="1" applyProtection="1">
      <alignment horizontal="center" vertical="center" wrapText="1"/>
    </xf>
    <xf numFmtId="0" fontId="8" fillId="3" borderId="16" xfId="0" applyFont="1" applyFill="1" applyBorder="1" applyAlignment="1" applyProtection="1">
      <alignment horizontal="center" vertical="center"/>
    </xf>
    <xf numFmtId="0" fontId="3" fillId="3" borderId="7" xfId="0" applyFont="1" applyFill="1" applyBorder="1" applyAlignment="1" applyProtection="1">
      <alignment horizontal="left" vertical="center"/>
    </xf>
    <xf numFmtId="0" fontId="3" fillId="3" borderId="8" xfId="0" applyFont="1" applyFill="1" applyBorder="1" applyAlignment="1" applyProtection="1">
      <alignment horizontal="left" vertical="center"/>
    </xf>
    <xf numFmtId="0" fontId="3" fillId="3" borderId="9" xfId="0" applyFont="1" applyFill="1" applyBorder="1" applyAlignment="1" applyProtection="1">
      <alignment horizontal="left" vertical="center"/>
    </xf>
    <xf numFmtId="0" fontId="3" fillId="0" borderId="18"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2" xfId="0" applyFont="1" applyFill="1" applyBorder="1" applyAlignment="1" applyProtection="1">
      <alignment horizontal="center" vertical="center"/>
    </xf>
    <xf numFmtId="0" fontId="8" fillId="0" borderId="8" xfId="0" applyFont="1" applyBorder="1" applyAlignment="1" applyProtection="1">
      <alignment horizontal="left" vertical="center"/>
    </xf>
    <xf numFmtId="0" fontId="1" fillId="3" borderId="23" xfId="0" applyFont="1" applyFill="1" applyBorder="1" applyAlignment="1" applyProtection="1">
      <alignment horizontal="center" vertical="center" wrapText="1"/>
    </xf>
    <xf numFmtId="0" fontId="1" fillId="3" borderId="25" xfId="0" applyFont="1" applyFill="1" applyBorder="1" applyAlignment="1" applyProtection="1">
      <alignment horizontal="center" vertical="center" wrapText="1"/>
    </xf>
    <xf numFmtId="0" fontId="1" fillId="3" borderId="24"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3" borderId="23" xfId="0" applyFont="1" applyFill="1" applyBorder="1" applyAlignment="1" applyProtection="1">
      <alignment horizontal="center" vertical="center"/>
    </xf>
    <xf numFmtId="0" fontId="1" fillId="3" borderId="25" xfId="0" applyFont="1" applyFill="1" applyBorder="1" applyAlignment="1" applyProtection="1">
      <alignment horizontal="center" vertical="center"/>
    </xf>
    <xf numFmtId="0" fontId="1" fillId="3" borderId="24"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1" fillId="0" borderId="7" xfId="0" applyFont="1" applyFill="1" applyBorder="1" applyAlignment="1" applyProtection="1">
      <alignment horizontal="center" vertical="center"/>
    </xf>
    <xf numFmtId="0" fontId="1" fillId="0" borderId="9" xfId="0" applyFont="1" applyFill="1" applyBorder="1" applyAlignment="1" applyProtection="1">
      <alignment horizontal="center" vertical="center"/>
    </xf>
    <xf numFmtId="0" fontId="1" fillId="0" borderId="18"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9" xfId="0" applyFont="1" applyFill="1" applyBorder="1" applyAlignment="1" applyProtection="1">
      <alignment horizontal="center" vertical="center"/>
    </xf>
    <xf numFmtId="0" fontId="1" fillId="0" borderId="21" xfId="0" applyFont="1" applyFill="1" applyBorder="1" applyAlignment="1" applyProtection="1">
      <alignment horizontal="center" vertical="center"/>
    </xf>
    <xf numFmtId="0" fontId="1" fillId="0" borderId="20" xfId="0" applyFont="1" applyFill="1" applyBorder="1" applyAlignment="1" applyProtection="1">
      <alignment horizontal="center" vertical="center"/>
    </xf>
    <xf numFmtId="0" fontId="1" fillId="0" borderId="7"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Fill="1" applyBorder="1" applyAlignment="1" applyProtection="1">
      <alignment horizontal="center" vertical="center"/>
    </xf>
    <xf numFmtId="0" fontId="1" fillId="0" borderId="23" xfId="0" applyFont="1" applyFill="1" applyBorder="1" applyAlignment="1" applyProtection="1">
      <alignment horizontal="center" vertical="center" wrapText="1"/>
    </xf>
    <xf numFmtId="0" fontId="1" fillId="0" borderId="25"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7" fillId="0" borderId="2" xfId="0" applyFont="1" applyBorder="1" applyAlignment="1">
      <alignment horizontal="center" vertical="top"/>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2" fillId="5" borderId="28" xfId="0" applyFont="1" applyFill="1" applyBorder="1" applyAlignment="1">
      <alignment horizontal="center" vertical="center"/>
    </xf>
    <xf numFmtId="0" fontId="2" fillId="5" borderId="29" xfId="0" applyFont="1" applyFill="1" applyBorder="1" applyAlignment="1">
      <alignment horizontal="center" vertical="center"/>
    </xf>
    <xf numFmtId="0" fontId="2" fillId="5" borderId="31" xfId="0" applyFont="1" applyFill="1" applyBorder="1" applyAlignment="1">
      <alignment horizontal="center" vertical="center"/>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114299</xdr:colOff>
      <xdr:row>10</xdr:row>
      <xdr:rowOff>209550</xdr:rowOff>
    </xdr:from>
    <xdr:to>
      <xdr:col>11</xdr:col>
      <xdr:colOff>28575</xdr:colOff>
      <xdr:row>24</xdr:row>
      <xdr:rowOff>0</xdr:rowOff>
    </xdr:to>
    <xdr:sp macro="" textlink="">
      <xdr:nvSpPr>
        <xdr:cNvPr id="2" name="ZoneTexte 1"/>
        <xdr:cNvSpPr txBox="1"/>
      </xdr:nvSpPr>
      <xdr:spPr>
        <a:xfrm>
          <a:off x="5610224" y="2743200"/>
          <a:ext cx="2552701" cy="2990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a:t>Forfait:</a:t>
          </a:r>
          <a:r>
            <a:rPr lang="fr-BE" sz="1100" baseline="0"/>
            <a:t> 4700€/htva</a:t>
          </a:r>
        </a:p>
        <a:p>
          <a:r>
            <a:rPr lang="fr-BE" sz="1100" baseline="0"/>
            <a:t>Frais: 25000€/htva</a:t>
          </a:r>
        </a:p>
        <a:p>
          <a:r>
            <a:rPr lang="fr-BE" sz="1100" baseline="0"/>
            <a:t>Frais: 10,000€/htva</a:t>
          </a:r>
        </a:p>
        <a:p>
          <a:endParaRPr lang="fr-BE" sz="1100" baseline="0"/>
        </a:p>
        <a:p>
          <a:r>
            <a:rPr lang="fr-BE" sz="1100" baseline="0"/>
            <a:t>Assurances</a:t>
          </a:r>
        </a:p>
        <a:p>
          <a:r>
            <a:rPr lang="fr-BE" sz="1100" baseline="0"/>
            <a:t>Cotisations sociale (4250€)</a:t>
          </a:r>
        </a:p>
        <a:p>
          <a:r>
            <a:rPr lang="fr-BE" sz="1100" baseline="0"/>
            <a:t>....</a:t>
          </a:r>
          <a:endParaRPr lang="fr-BE"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B1:M260"/>
  <sheetViews>
    <sheetView showGridLines="0" zoomScaleNormal="100" workbookViewId="0">
      <selection activeCell="B31" sqref="B31"/>
    </sheetView>
  </sheetViews>
  <sheetFormatPr baseColWidth="10" defaultColWidth="11.42578125" defaultRowHeight="15.75" x14ac:dyDescent="0.25"/>
  <cols>
    <col min="1" max="1" width="1.7109375" style="3" customWidth="1"/>
    <col min="2" max="11" width="25.7109375" style="3" customWidth="1"/>
    <col min="12" max="16384" width="11.42578125" style="3"/>
  </cols>
  <sheetData>
    <row r="1" spans="2:13" ht="18" customHeight="1" thickBot="1" x14ac:dyDescent="0.35"/>
    <row r="2" spans="2:13" ht="18" customHeight="1" x14ac:dyDescent="0.25">
      <c r="B2" s="234" t="s">
        <v>100</v>
      </c>
      <c r="C2" s="235"/>
      <c r="D2" s="235"/>
      <c r="E2" s="235"/>
      <c r="F2" s="235"/>
      <c r="G2" s="235"/>
      <c r="H2" s="235"/>
      <c r="I2" s="236"/>
    </row>
    <row r="3" spans="2:13" ht="18" customHeight="1" thickBot="1" x14ac:dyDescent="0.3">
      <c r="B3" s="237"/>
      <c r="C3" s="238"/>
      <c r="D3" s="238"/>
      <c r="E3" s="238"/>
      <c r="F3" s="238"/>
      <c r="G3" s="238"/>
      <c r="H3" s="238"/>
      <c r="I3" s="239"/>
      <c r="J3" s="12"/>
      <c r="K3" s="12"/>
      <c r="L3" s="12"/>
      <c r="M3" s="12"/>
    </row>
    <row r="4" spans="2:13" ht="18" customHeight="1" x14ac:dyDescent="0.25">
      <c r="B4" s="252" t="s">
        <v>47</v>
      </c>
      <c r="C4" s="252"/>
      <c r="D4" s="252"/>
      <c r="E4" s="252"/>
      <c r="F4" s="252"/>
      <c r="G4" s="252"/>
      <c r="H4" s="252"/>
      <c r="I4" s="252"/>
      <c r="J4" s="253"/>
      <c r="K4" s="253"/>
      <c r="L4" s="253"/>
      <c r="M4" s="253"/>
    </row>
    <row r="5" spans="2:13" ht="18" customHeight="1" x14ac:dyDescent="0.25">
      <c r="B5" s="254" t="s">
        <v>131</v>
      </c>
      <c r="C5" s="255"/>
      <c r="D5" s="255"/>
      <c r="E5" s="255"/>
      <c r="F5" s="255"/>
      <c r="G5" s="255"/>
      <c r="H5" s="255"/>
      <c r="I5" s="255"/>
    </row>
    <row r="6" spans="2:13" ht="18" customHeight="1" x14ac:dyDescent="0.25">
      <c r="B6" s="255"/>
      <c r="C6" s="255"/>
      <c r="D6" s="255"/>
      <c r="E6" s="255"/>
      <c r="F6" s="255"/>
      <c r="G6" s="255"/>
      <c r="H6" s="255"/>
      <c r="I6" s="255"/>
    </row>
    <row r="7" spans="2:13" ht="18" customHeight="1" x14ac:dyDescent="0.25">
      <c r="B7" s="258">
        <v>1400</v>
      </c>
      <c r="C7" s="250" t="s">
        <v>132</v>
      </c>
      <c r="D7" s="251"/>
      <c r="E7" s="143"/>
      <c r="F7" s="125"/>
      <c r="G7" s="125"/>
      <c r="H7" s="10"/>
    </row>
    <row r="8" spans="2:13" ht="18" customHeight="1" x14ac:dyDescent="0.25">
      <c r="B8" s="259"/>
      <c r="C8" s="250"/>
      <c r="D8" s="251"/>
      <c r="E8" s="125"/>
      <c r="F8" s="125"/>
      <c r="G8" s="125"/>
      <c r="H8" s="10"/>
    </row>
    <row r="9" spans="2:13" ht="18" customHeight="1" x14ac:dyDescent="0.3">
      <c r="B9" s="11"/>
      <c r="C9" s="4"/>
      <c r="D9" s="4"/>
      <c r="E9" s="4"/>
      <c r="F9" s="4"/>
      <c r="G9" s="4"/>
    </row>
    <row r="10" spans="2:13" ht="18" customHeight="1" x14ac:dyDescent="0.25">
      <c r="B10" s="240" t="s">
        <v>76</v>
      </c>
      <c r="C10" s="240"/>
      <c r="D10" s="240"/>
      <c r="E10" s="240"/>
      <c r="F10" s="240"/>
      <c r="G10" s="240"/>
      <c r="H10" s="240"/>
    </row>
    <row r="11" spans="2:13" ht="18" customHeight="1" x14ac:dyDescent="0.25">
      <c r="B11" s="240"/>
      <c r="C11" s="240"/>
      <c r="D11" s="240"/>
      <c r="E11" s="240"/>
      <c r="F11" s="240"/>
      <c r="G11" s="240"/>
      <c r="H11" s="240"/>
    </row>
    <row r="12" spans="2:13" ht="18" customHeight="1" x14ac:dyDescent="0.25">
      <c r="B12" s="244" t="s">
        <v>75</v>
      </c>
      <c r="C12" s="245"/>
      <c r="D12" s="242" t="s">
        <v>61</v>
      </c>
      <c r="E12" s="127"/>
      <c r="F12" s="127"/>
      <c r="G12" s="127"/>
      <c r="H12" s="127"/>
    </row>
    <row r="13" spans="2:13" ht="18" customHeight="1" x14ac:dyDescent="0.25">
      <c r="B13" s="246"/>
      <c r="C13" s="247"/>
      <c r="D13" s="243"/>
      <c r="E13" s="127"/>
      <c r="F13" s="127"/>
      <c r="G13" s="127"/>
      <c r="H13" s="127"/>
    </row>
    <row r="14" spans="2:13" ht="18" customHeight="1" x14ac:dyDescent="0.25">
      <c r="B14" s="248" t="s">
        <v>62</v>
      </c>
      <c r="C14" s="249"/>
      <c r="D14" s="52" t="e">
        <f>+#REF!</f>
        <v>#REF!</v>
      </c>
      <c r="E14" s="260" t="s">
        <v>153</v>
      </c>
      <c r="F14" s="261"/>
      <c r="G14" s="2"/>
      <c r="H14" s="127"/>
    </row>
    <row r="15" spans="2:13" ht="18" customHeight="1" x14ac:dyDescent="0.25">
      <c r="B15" s="248" t="s">
        <v>63</v>
      </c>
      <c r="C15" s="249"/>
      <c r="D15" s="53">
        <v>0</v>
      </c>
      <c r="E15" s="2"/>
      <c r="F15" s="2"/>
      <c r="G15" s="2"/>
      <c r="H15" s="127"/>
    </row>
    <row r="16" spans="2:13" ht="18" customHeight="1" x14ac:dyDescent="0.25">
      <c r="B16" s="248" t="s">
        <v>64</v>
      </c>
      <c r="C16" s="249"/>
      <c r="D16" s="53" t="e">
        <f>+#REF!</f>
        <v>#REF!</v>
      </c>
      <c r="E16" s="2"/>
      <c r="F16" s="2"/>
      <c r="G16" s="2"/>
      <c r="H16" s="127"/>
    </row>
    <row r="17" spans="2:9" ht="18" customHeight="1" x14ac:dyDescent="0.3">
      <c r="B17" s="248" t="s">
        <v>65</v>
      </c>
      <c r="C17" s="249"/>
      <c r="D17" s="54" t="e">
        <f>+#REF!</f>
        <v>#REF!</v>
      </c>
      <c r="E17" s="2"/>
      <c r="F17" s="2"/>
      <c r="G17" s="2"/>
      <c r="H17" s="127"/>
    </row>
    <row r="18" spans="2:9" ht="18" customHeight="1" x14ac:dyDescent="0.3">
      <c r="B18" s="248" t="s">
        <v>66</v>
      </c>
      <c r="C18" s="249"/>
      <c r="D18" s="54">
        <v>0</v>
      </c>
      <c r="E18" s="2"/>
      <c r="F18" s="2"/>
      <c r="G18" s="2"/>
      <c r="H18" s="127"/>
    </row>
    <row r="19" spans="2:9" ht="18" customHeight="1" x14ac:dyDescent="0.25">
      <c r="B19" s="248" t="s">
        <v>67</v>
      </c>
      <c r="C19" s="249"/>
      <c r="D19" s="54" t="e">
        <f>+#REF!</f>
        <v>#REF!</v>
      </c>
      <c r="E19" s="2"/>
      <c r="F19" s="2"/>
      <c r="G19" s="2"/>
      <c r="H19" s="127"/>
    </row>
    <row r="20" spans="2:9" ht="18" customHeight="1" x14ac:dyDescent="0.25">
      <c r="B20" s="248" t="s">
        <v>68</v>
      </c>
      <c r="C20" s="249"/>
      <c r="D20" s="53">
        <v>500</v>
      </c>
      <c r="E20" s="2"/>
      <c r="F20" s="2"/>
      <c r="G20" s="2"/>
      <c r="H20" s="127"/>
    </row>
    <row r="21" spans="2:9" ht="18" customHeight="1" x14ac:dyDescent="0.3">
      <c r="B21" s="248" t="s">
        <v>69</v>
      </c>
      <c r="C21" s="249"/>
      <c r="D21" s="53" t="e">
        <f>+#REF!</f>
        <v>#REF!</v>
      </c>
      <c r="E21" s="2"/>
      <c r="F21" s="2"/>
      <c r="G21" s="2"/>
      <c r="H21" s="127"/>
    </row>
    <row r="22" spans="2:9" ht="18" customHeight="1" x14ac:dyDescent="0.3">
      <c r="B22" s="248" t="s">
        <v>70</v>
      </c>
      <c r="C22" s="249"/>
      <c r="D22" s="53" t="e">
        <f>+#REF!</f>
        <v>#REF!</v>
      </c>
      <c r="E22" s="2"/>
      <c r="F22" s="2"/>
      <c r="G22" s="2"/>
      <c r="H22" s="127"/>
    </row>
    <row r="23" spans="2:9" ht="18" customHeight="1" x14ac:dyDescent="0.25">
      <c r="B23" s="256" t="s">
        <v>71</v>
      </c>
      <c r="C23" s="257"/>
      <c r="D23" s="55" t="e">
        <f>+#REF!</f>
        <v>#REF!</v>
      </c>
      <c r="E23" s="2"/>
      <c r="F23" s="2"/>
      <c r="G23" s="2"/>
      <c r="H23" s="127"/>
    </row>
    <row r="24" spans="2:9" x14ac:dyDescent="0.25">
      <c r="B24" s="178" t="s">
        <v>0</v>
      </c>
      <c r="C24" s="176"/>
      <c r="D24" s="177" t="e">
        <f>(D14+D15+D16+D17+D18+D19+D20+D21+D22+D23)</f>
        <v>#REF!</v>
      </c>
      <c r="E24" s="127"/>
      <c r="F24" s="127"/>
      <c r="G24" s="127"/>
      <c r="H24" s="127"/>
    </row>
    <row r="25" spans="2:9" ht="18" customHeight="1" x14ac:dyDescent="0.25">
      <c r="B25" s="241"/>
      <c r="C25" s="241"/>
      <c r="D25" s="241"/>
      <c r="E25" s="241"/>
      <c r="F25" s="241"/>
    </row>
    <row r="26" spans="2:9" ht="18" customHeight="1" x14ac:dyDescent="0.25">
      <c r="B26" s="230" t="s">
        <v>72</v>
      </c>
      <c r="C26" s="230"/>
      <c r="D26" s="230"/>
      <c r="E26" s="230"/>
      <c r="F26" s="230"/>
      <c r="G26" s="230"/>
      <c r="H26" s="230"/>
    </row>
    <row r="27" spans="2:9" ht="18" customHeight="1" x14ac:dyDescent="0.25">
      <c r="B27" s="230"/>
      <c r="C27" s="230"/>
      <c r="D27" s="230"/>
      <c r="E27" s="230"/>
      <c r="F27" s="230"/>
      <c r="G27" s="230"/>
      <c r="H27" s="230"/>
    </row>
    <row r="28" spans="2:9" ht="18" customHeight="1" x14ac:dyDescent="0.25">
      <c r="B28" s="241"/>
      <c r="C28" s="241"/>
      <c r="D28" s="241"/>
      <c r="E28" s="241"/>
      <c r="F28" s="241"/>
    </row>
    <row r="29" spans="2:9" ht="18" customHeight="1" x14ac:dyDescent="0.25">
      <c r="B29" s="227" t="s">
        <v>1</v>
      </c>
      <c r="C29" s="227" t="s">
        <v>2</v>
      </c>
      <c r="D29" s="227" t="s">
        <v>3</v>
      </c>
      <c r="E29" s="227" t="s">
        <v>117</v>
      </c>
      <c r="F29" s="227" t="s">
        <v>97</v>
      </c>
      <c r="G29" s="227" t="s">
        <v>118</v>
      </c>
      <c r="H29" s="227" t="s">
        <v>4</v>
      </c>
      <c r="I29" s="227" t="s">
        <v>143</v>
      </c>
    </row>
    <row r="30" spans="2:9" ht="18" customHeight="1" x14ac:dyDescent="0.25">
      <c r="B30" s="229"/>
      <c r="C30" s="228"/>
      <c r="D30" s="228"/>
      <c r="E30" s="228"/>
      <c r="F30" s="228"/>
      <c r="G30" s="229"/>
      <c r="H30" s="228"/>
      <c r="I30" s="228"/>
    </row>
    <row r="31" spans="2:9" ht="18" customHeight="1" x14ac:dyDescent="0.25">
      <c r="B31" s="179" t="s">
        <v>155</v>
      </c>
      <c r="C31" s="189" t="s">
        <v>158</v>
      </c>
      <c r="D31" s="181">
        <v>1</v>
      </c>
      <c r="E31" s="183">
        <f>60/1.21</f>
        <v>49.586776859504134</v>
      </c>
      <c r="F31" s="56">
        <v>0.21</v>
      </c>
      <c r="G31" s="121">
        <f>E31*(1+F31)</f>
        <v>60</v>
      </c>
      <c r="H31" s="192" t="e">
        <f>+#REF!</f>
        <v>#REF!</v>
      </c>
      <c r="I31" s="121" t="e">
        <f t="shared" ref="I31:I45" si="0">D31*E31*H31</f>
        <v>#REF!</v>
      </c>
    </row>
    <row r="32" spans="2:9" ht="18" customHeight="1" x14ac:dyDescent="0.25">
      <c r="B32" s="180" t="s">
        <v>156</v>
      </c>
      <c r="C32" s="189" t="s">
        <v>158</v>
      </c>
      <c r="D32" s="182">
        <v>1</v>
      </c>
      <c r="E32" s="184">
        <v>49.59</v>
      </c>
      <c r="F32" s="58">
        <v>0.21</v>
      </c>
      <c r="G32" s="122">
        <f t="shared" ref="G32:G45" si="1">E32*(1+F32)</f>
        <v>60.003900000000002</v>
      </c>
      <c r="H32" s="193" t="e">
        <f>+#REF!</f>
        <v>#REF!</v>
      </c>
      <c r="I32" s="122" t="e">
        <f t="shared" si="0"/>
        <v>#REF!</v>
      </c>
    </row>
    <row r="33" spans="2:9" ht="18" customHeight="1" x14ac:dyDescent="0.25">
      <c r="B33" s="180" t="s">
        <v>144</v>
      </c>
      <c r="C33" s="189" t="s">
        <v>9</v>
      </c>
      <c r="D33" s="182">
        <v>0</v>
      </c>
      <c r="E33" s="184">
        <v>0</v>
      </c>
      <c r="F33" s="58">
        <v>0.21</v>
      </c>
      <c r="G33" s="122">
        <f t="shared" si="1"/>
        <v>0</v>
      </c>
      <c r="H33" s="59">
        <v>10</v>
      </c>
      <c r="I33" s="122">
        <f t="shared" si="0"/>
        <v>0</v>
      </c>
    </row>
    <row r="34" spans="2:9" ht="18" customHeight="1" x14ac:dyDescent="0.25">
      <c r="B34" s="180" t="s">
        <v>145</v>
      </c>
      <c r="C34" s="189" t="s">
        <v>5</v>
      </c>
      <c r="D34" s="182">
        <v>0</v>
      </c>
      <c r="E34" s="184">
        <v>0</v>
      </c>
      <c r="F34" s="58">
        <v>0.21</v>
      </c>
      <c r="G34" s="122">
        <f t="shared" si="1"/>
        <v>0</v>
      </c>
      <c r="H34" s="59">
        <v>10</v>
      </c>
      <c r="I34" s="122">
        <f t="shared" si="0"/>
        <v>0</v>
      </c>
    </row>
    <row r="35" spans="2:9" ht="18" customHeight="1" x14ac:dyDescent="0.25">
      <c r="B35" s="180" t="s">
        <v>146</v>
      </c>
      <c r="C35" s="189" t="s">
        <v>6</v>
      </c>
      <c r="D35" s="182">
        <v>0</v>
      </c>
      <c r="E35" s="184">
        <v>0</v>
      </c>
      <c r="F35" s="58">
        <v>0.21</v>
      </c>
      <c r="G35" s="122">
        <f t="shared" si="1"/>
        <v>0</v>
      </c>
      <c r="H35" s="59">
        <v>10</v>
      </c>
      <c r="I35" s="122">
        <f t="shared" si="0"/>
        <v>0</v>
      </c>
    </row>
    <row r="36" spans="2:9" ht="18" customHeight="1" x14ac:dyDescent="0.25">
      <c r="B36" s="180" t="s">
        <v>147</v>
      </c>
      <c r="C36" s="189" t="s">
        <v>7</v>
      </c>
      <c r="D36" s="182">
        <v>0</v>
      </c>
      <c r="E36" s="184">
        <v>0</v>
      </c>
      <c r="F36" s="58">
        <v>0.21</v>
      </c>
      <c r="G36" s="122">
        <f t="shared" si="1"/>
        <v>0</v>
      </c>
      <c r="H36" s="59">
        <v>10</v>
      </c>
      <c r="I36" s="122">
        <f t="shared" si="0"/>
        <v>0</v>
      </c>
    </row>
    <row r="37" spans="2:9" ht="18" customHeight="1" x14ac:dyDescent="0.25">
      <c r="B37" s="180" t="s">
        <v>148</v>
      </c>
      <c r="C37" s="189" t="s">
        <v>8</v>
      </c>
      <c r="D37" s="182">
        <v>0</v>
      </c>
      <c r="E37" s="184">
        <v>0</v>
      </c>
      <c r="F37" s="58">
        <v>0.21</v>
      </c>
      <c r="G37" s="122">
        <f t="shared" si="1"/>
        <v>0</v>
      </c>
      <c r="H37" s="59">
        <v>10</v>
      </c>
      <c r="I37" s="122">
        <f t="shared" si="0"/>
        <v>0</v>
      </c>
    </row>
    <row r="38" spans="2:9" ht="18" customHeight="1" x14ac:dyDescent="0.25">
      <c r="B38" s="180" t="s">
        <v>10</v>
      </c>
      <c r="C38" s="189" t="s">
        <v>9</v>
      </c>
      <c r="D38" s="57">
        <v>0</v>
      </c>
      <c r="E38" s="130">
        <v>0</v>
      </c>
      <c r="F38" s="58">
        <v>0.21</v>
      </c>
      <c r="G38" s="122">
        <f t="shared" si="1"/>
        <v>0</v>
      </c>
      <c r="H38" s="59">
        <v>10</v>
      </c>
      <c r="I38" s="122">
        <f t="shared" si="0"/>
        <v>0</v>
      </c>
    </row>
    <row r="39" spans="2:9" ht="18" customHeight="1" x14ac:dyDescent="0.25">
      <c r="B39" s="180" t="s">
        <v>11</v>
      </c>
      <c r="C39" s="189" t="s">
        <v>5</v>
      </c>
      <c r="D39" s="57">
        <v>0</v>
      </c>
      <c r="E39" s="130">
        <v>0</v>
      </c>
      <c r="F39" s="58">
        <v>0.21</v>
      </c>
      <c r="G39" s="122">
        <f t="shared" si="1"/>
        <v>0</v>
      </c>
      <c r="H39" s="59">
        <v>10</v>
      </c>
      <c r="I39" s="122">
        <f t="shared" si="0"/>
        <v>0</v>
      </c>
    </row>
    <row r="40" spans="2:9" ht="18" customHeight="1" x14ac:dyDescent="0.25">
      <c r="B40" s="180" t="s">
        <v>12</v>
      </c>
      <c r="C40" s="189" t="s">
        <v>6</v>
      </c>
      <c r="D40" s="57">
        <v>0</v>
      </c>
      <c r="E40" s="130">
        <v>0</v>
      </c>
      <c r="F40" s="58">
        <v>0.21</v>
      </c>
      <c r="G40" s="122">
        <f t="shared" si="1"/>
        <v>0</v>
      </c>
      <c r="H40" s="59">
        <v>10</v>
      </c>
      <c r="I40" s="122">
        <f t="shared" si="0"/>
        <v>0</v>
      </c>
    </row>
    <row r="41" spans="2:9" ht="18" customHeight="1" x14ac:dyDescent="0.25">
      <c r="B41" s="180" t="s">
        <v>80</v>
      </c>
      <c r="C41" s="189" t="s">
        <v>7</v>
      </c>
      <c r="D41" s="57">
        <v>0</v>
      </c>
      <c r="E41" s="130">
        <v>0</v>
      </c>
      <c r="F41" s="58">
        <v>0.21</v>
      </c>
      <c r="G41" s="122">
        <f t="shared" si="1"/>
        <v>0</v>
      </c>
      <c r="H41" s="59">
        <v>10</v>
      </c>
      <c r="I41" s="122">
        <f t="shared" si="0"/>
        <v>0</v>
      </c>
    </row>
    <row r="42" spans="2:9" ht="18" customHeight="1" x14ac:dyDescent="0.25">
      <c r="B42" s="180" t="s">
        <v>81</v>
      </c>
      <c r="C42" s="189" t="s">
        <v>8</v>
      </c>
      <c r="D42" s="57">
        <v>0</v>
      </c>
      <c r="E42" s="130">
        <v>0</v>
      </c>
      <c r="F42" s="58">
        <v>0.21</v>
      </c>
      <c r="G42" s="122">
        <f t="shared" si="1"/>
        <v>0</v>
      </c>
      <c r="H42" s="59">
        <v>10</v>
      </c>
      <c r="I42" s="122">
        <f t="shared" si="0"/>
        <v>0</v>
      </c>
    </row>
    <row r="43" spans="2:9" ht="18" customHeight="1" x14ac:dyDescent="0.25">
      <c r="B43" s="180" t="s">
        <v>82</v>
      </c>
      <c r="C43" s="189" t="s">
        <v>9</v>
      </c>
      <c r="D43" s="57">
        <v>0</v>
      </c>
      <c r="E43" s="130">
        <v>0</v>
      </c>
      <c r="F43" s="58">
        <v>0.21</v>
      </c>
      <c r="G43" s="122">
        <f t="shared" si="1"/>
        <v>0</v>
      </c>
      <c r="H43" s="59">
        <v>10</v>
      </c>
      <c r="I43" s="122">
        <f t="shared" si="0"/>
        <v>0</v>
      </c>
    </row>
    <row r="44" spans="2:9" ht="18" customHeight="1" x14ac:dyDescent="0.25">
      <c r="B44" s="180" t="s">
        <v>83</v>
      </c>
      <c r="C44" s="189" t="s">
        <v>5</v>
      </c>
      <c r="D44" s="57">
        <v>0</v>
      </c>
      <c r="E44" s="130">
        <v>0</v>
      </c>
      <c r="F44" s="58">
        <v>0.21</v>
      </c>
      <c r="G44" s="122">
        <f t="shared" si="1"/>
        <v>0</v>
      </c>
      <c r="H44" s="59">
        <v>10</v>
      </c>
      <c r="I44" s="122">
        <f t="shared" si="0"/>
        <v>0</v>
      </c>
    </row>
    <row r="45" spans="2:9" ht="18" customHeight="1" thickBot="1" x14ac:dyDescent="0.3">
      <c r="B45" s="185" t="s">
        <v>84</v>
      </c>
      <c r="C45" s="190" t="s">
        <v>6</v>
      </c>
      <c r="D45" s="60">
        <v>0</v>
      </c>
      <c r="E45" s="131">
        <v>0</v>
      </c>
      <c r="F45" s="61">
        <v>0.21</v>
      </c>
      <c r="G45" s="123">
        <f t="shared" si="1"/>
        <v>0</v>
      </c>
      <c r="H45" s="62">
        <v>10</v>
      </c>
      <c r="I45" s="122">
        <f t="shared" si="0"/>
        <v>0</v>
      </c>
    </row>
    <row r="46" spans="2:9" ht="18" customHeight="1" thickBot="1" x14ac:dyDescent="0.3">
      <c r="B46" s="1"/>
      <c r="C46" s="1"/>
      <c r="D46" s="1"/>
      <c r="E46" s="1"/>
      <c r="F46" s="1"/>
      <c r="G46" s="1"/>
      <c r="H46" s="1"/>
      <c r="I46" s="129" t="e">
        <f>SUM(I31:I45)</f>
        <v>#REF!</v>
      </c>
    </row>
    <row r="47" spans="2:9" ht="18" customHeight="1" x14ac:dyDescent="0.25"/>
    <row r="48" spans="2:9" ht="18" customHeight="1" x14ac:dyDescent="0.25">
      <c r="B48" s="230" t="s">
        <v>98</v>
      </c>
      <c r="C48" s="230"/>
      <c r="D48" s="230"/>
      <c r="E48" s="230"/>
      <c r="F48" s="230"/>
      <c r="G48" s="230"/>
      <c r="H48" s="230"/>
    </row>
    <row r="49" spans="2:8" ht="18" customHeight="1" x14ac:dyDescent="0.25">
      <c r="B49" s="230"/>
      <c r="C49" s="230"/>
      <c r="D49" s="230"/>
      <c r="E49" s="230"/>
      <c r="F49" s="230"/>
      <c r="G49" s="230"/>
      <c r="H49" s="230"/>
    </row>
    <row r="50" spans="2:8" ht="18" customHeight="1" x14ac:dyDescent="0.25">
      <c r="B50" s="119" t="s">
        <v>125</v>
      </c>
      <c r="F50" s="5"/>
    </row>
    <row r="51" spans="2:8" ht="18" customHeight="1" x14ac:dyDescent="0.25">
      <c r="B51" s="227" t="s">
        <v>78</v>
      </c>
      <c r="C51" s="227" t="s">
        <v>2</v>
      </c>
      <c r="D51" s="227" t="s">
        <v>77</v>
      </c>
      <c r="E51" s="227" t="s">
        <v>13</v>
      </c>
      <c r="F51" s="227" t="s">
        <v>4</v>
      </c>
      <c r="G51" s="227" t="s">
        <v>14</v>
      </c>
    </row>
    <row r="52" spans="2:8" ht="18" customHeight="1" x14ac:dyDescent="0.25">
      <c r="B52" s="228"/>
      <c r="C52" s="228"/>
      <c r="D52" s="228"/>
      <c r="E52" s="228"/>
      <c r="F52" s="228"/>
      <c r="G52" s="229"/>
    </row>
    <row r="53" spans="2:8" ht="18" customHeight="1" x14ac:dyDescent="0.25">
      <c r="B53" s="179" t="s">
        <v>157</v>
      </c>
      <c r="C53" s="179" t="s">
        <v>154</v>
      </c>
      <c r="D53" s="64">
        <v>2</v>
      </c>
      <c r="E53" s="65">
        <v>10</v>
      </c>
      <c r="F53" s="66" t="e">
        <f>+#REF!+#REF!</f>
        <v>#REF!</v>
      </c>
      <c r="G53" s="121" t="e">
        <f>D53*E53*F53</f>
        <v>#REF!</v>
      </c>
    </row>
    <row r="54" spans="2:8" ht="18" customHeight="1" x14ac:dyDescent="0.25">
      <c r="B54" s="180" t="s">
        <v>16</v>
      </c>
      <c r="C54" s="180" t="s">
        <v>6</v>
      </c>
      <c r="D54" s="67">
        <v>0</v>
      </c>
      <c r="E54" s="68">
        <v>0</v>
      </c>
      <c r="F54" s="69">
        <v>10</v>
      </c>
      <c r="G54" s="122">
        <f t="shared" ref="G54:G72" si="2">D54*E54*F54</f>
        <v>0</v>
      </c>
    </row>
    <row r="55" spans="2:8" ht="18" customHeight="1" x14ac:dyDescent="0.25">
      <c r="B55" s="180" t="s">
        <v>17</v>
      </c>
      <c r="C55" s="180" t="s">
        <v>7</v>
      </c>
      <c r="D55" s="67">
        <v>0</v>
      </c>
      <c r="E55" s="68">
        <v>0</v>
      </c>
      <c r="F55" s="69">
        <v>10</v>
      </c>
      <c r="G55" s="122">
        <f t="shared" si="2"/>
        <v>0</v>
      </c>
    </row>
    <row r="56" spans="2:8" ht="18" customHeight="1" x14ac:dyDescent="0.25">
      <c r="B56" s="180" t="s">
        <v>18</v>
      </c>
      <c r="C56" s="180" t="s">
        <v>8</v>
      </c>
      <c r="D56" s="67">
        <v>0</v>
      </c>
      <c r="E56" s="68">
        <v>0</v>
      </c>
      <c r="F56" s="69">
        <v>10</v>
      </c>
      <c r="G56" s="122">
        <f t="shared" si="2"/>
        <v>0</v>
      </c>
    </row>
    <row r="57" spans="2:8" ht="18" customHeight="1" x14ac:dyDescent="0.25">
      <c r="B57" s="180" t="s">
        <v>19</v>
      </c>
      <c r="C57" s="180" t="s">
        <v>20</v>
      </c>
      <c r="D57" s="67">
        <v>0</v>
      </c>
      <c r="E57" s="68">
        <v>0</v>
      </c>
      <c r="F57" s="69">
        <v>10</v>
      </c>
      <c r="G57" s="122">
        <f t="shared" si="2"/>
        <v>0</v>
      </c>
    </row>
    <row r="58" spans="2:8" ht="18" customHeight="1" x14ac:dyDescent="0.25">
      <c r="B58" s="180" t="s">
        <v>21</v>
      </c>
      <c r="C58" s="180" t="s">
        <v>5</v>
      </c>
      <c r="D58" s="67">
        <v>0</v>
      </c>
      <c r="E58" s="70">
        <v>0</v>
      </c>
      <c r="F58" s="69">
        <v>10</v>
      </c>
      <c r="G58" s="122">
        <f t="shared" si="2"/>
        <v>0</v>
      </c>
    </row>
    <row r="59" spans="2:8" ht="18" customHeight="1" x14ac:dyDescent="0.25">
      <c r="B59" s="180" t="s">
        <v>22</v>
      </c>
      <c r="C59" s="180" t="s">
        <v>6</v>
      </c>
      <c r="D59" s="67">
        <v>0</v>
      </c>
      <c r="E59" s="70">
        <v>0</v>
      </c>
      <c r="F59" s="69">
        <v>10</v>
      </c>
      <c r="G59" s="122">
        <f t="shared" si="2"/>
        <v>0</v>
      </c>
    </row>
    <row r="60" spans="2:8" ht="18" customHeight="1" x14ac:dyDescent="0.25">
      <c r="B60" s="180" t="s">
        <v>23</v>
      </c>
      <c r="C60" s="180" t="s">
        <v>7</v>
      </c>
      <c r="D60" s="67">
        <v>0</v>
      </c>
      <c r="E60" s="68">
        <v>0</v>
      </c>
      <c r="F60" s="69">
        <v>10</v>
      </c>
      <c r="G60" s="122">
        <f t="shared" si="2"/>
        <v>0</v>
      </c>
    </row>
    <row r="61" spans="2:8" ht="18" customHeight="1" x14ac:dyDescent="0.25">
      <c r="B61" s="180" t="s">
        <v>24</v>
      </c>
      <c r="C61" s="180" t="s">
        <v>8</v>
      </c>
      <c r="D61" s="67">
        <v>0</v>
      </c>
      <c r="E61" s="68">
        <v>0</v>
      </c>
      <c r="F61" s="69">
        <v>10</v>
      </c>
      <c r="G61" s="122">
        <f t="shared" si="2"/>
        <v>0</v>
      </c>
    </row>
    <row r="62" spans="2:8" ht="18" customHeight="1" x14ac:dyDescent="0.25">
      <c r="B62" s="180" t="s">
        <v>25</v>
      </c>
      <c r="C62" s="180" t="s">
        <v>20</v>
      </c>
      <c r="D62" s="67">
        <v>0</v>
      </c>
      <c r="E62" s="68">
        <v>0</v>
      </c>
      <c r="F62" s="69">
        <v>10</v>
      </c>
      <c r="G62" s="122">
        <f t="shared" si="2"/>
        <v>0</v>
      </c>
    </row>
    <row r="63" spans="2:8" ht="18" customHeight="1" x14ac:dyDescent="0.25">
      <c r="B63" s="180" t="s">
        <v>26</v>
      </c>
      <c r="C63" s="180" t="s">
        <v>5</v>
      </c>
      <c r="D63" s="67">
        <v>0</v>
      </c>
      <c r="E63" s="70">
        <v>0</v>
      </c>
      <c r="F63" s="69">
        <v>10</v>
      </c>
      <c r="G63" s="122">
        <f t="shared" si="2"/>
        <v>0</v>
      </c>
    </row>
    <row r="64" spans="2:8" ht="18" customHeight="1" x14ac:dyDescent="0.25">
      <c r="B64" s="180" t="s">
        <v>27</v>
      </c>
      <c r="C64" s="180" t="s">
        <v>6</v>
      </c>
      <c r="D64" s="67">
        <v>0</v>
      </c>
      <c r="E64" s="70">
        <v>0</v>
      </c>
      <c r="F64" s="69">
        <v>10</v>
      </c>
      <c r="G64" s="122">
        <f t="shared" si="2"/>
        <v>0</v>
      </c>
    </row>
    <row r="65" spans="2:11" ht="18" customHeight="1" x14ac:dyDescent="0.25">
      <c r="B65" s="180" t="s">
        <v>28</v>
      </c>
      <c r="C65" s="180" t="s">
        <v>7</v>
      </c>
      <c r="D65" s="67">
        <v>0</v>
      </c>
      <c r="E65" s="68">
        <v>0</v>
      </c>
      <c r="F65" s="69">
        <v>10</v>
      </c>
      <c r="G65" s="122">
        <f t="shared" si="2"/>
        <v>0</v>
      </c>
    </row>
    <row r="66" spans="2:11" ht="18" customHeight="1" x14ac:dyDescent="0.25">
      <c r="B66" s="180" t="s">
        <v>29</v>
      </c>
      <c r="C66" s="180" t="s">
        <v>8</v>
      </c>
      <c r="D66" s="67">
        <v>0</v>
      </c>
      <c r="E66" s="68">
        <v>0</v>
      </c>
      <c r="F66" s="69">
        <v>10</v>
      </c>
      <c r="G66" s="122">
        <f t="shared" si="2"/>
        <v>0</v>
      </c>
    </row>
    <row r="67" spans="2:11" ht="18" customHeight="1" x14ac:dyDescent="0.25">
      <c r="B67" s="180" t="s">
        <v>30</v>
      </c>
      <c r="C67" s="180" t="s">
        <v>20</v>
      </c>
      <c r="D67" s="67">
        <v>0</v>
      </c>
      <c r="E67" s="68">
        <v>0</v>
      </c>
      <c r="F67" s="69">
        <v>10</v>
      </c>
      <c r="G67" s="122">
        <f t="shared" si="2"/>
        <v>0</v>
      </c>
    </row>
    <row r="68" spans="2:11" ht="18" customHeight="1" x14ac:dyDescent="0.25">
      <c r="B68" s="180" t="s">
        <v>31</v>
      </c>
      <c r="C68" s="180" t="s">
        <v>5</v>
      </c>
      <c r="D68" s="67">
        <v>0</v>
      </c>
      <c r="E68" s="70">
        <v>0</v>
      </c>
      <c r="F68" s="69">
        <v>10</v>
      </c>
      <c r="G68" s="122">
        <f t="shared" si="2"/>
        <v>0</v>
      </c>
    </row>
    <row r="69" spans="2:11" ht="18" customHeight="1" x14ac:dyDescent="0.25">
      <c r="B69" s="180" t="s">
        <v>32</v>
      </c>
      <c r="C69" s="180" t="s">
        <v>6</v>
      </c>
      <c r="D69" s="67">
        <v>0</v>
      </c>
      <c r="E69" s="70">
        <v>0</v>
      </c>
      <c r="F69" s="69">
        <v>10</v>
      </c>
      <c r="G69" s="122">
        <f t="shared" si="2"/>
        <v>0</v>
      </c>
    </row>
    <row r="70" spans="2:11" ht="18" customHeight="1" x14ac:dyDescent="0.25">
      <c r="B70" s="180" t="s">
        <v>33</v>
      </c>
      <c r="C70" s="180" t="s">
        <v>7</v>
      </c>
      <c r="D70" s="67">
        <v>0</v>
      </c>
      <c r="E70" s="68">
        <v>0</v>
      </c>
      <c r="F70" s="69">
        <v>10</v>
      </c>
      <c r="G70" s="122">
        <f t="shared" si="2"/>
        <v>0</v>
      </c>
    </row>
    <row r="71" spans="2:11" ht="18" customHeight="1" x14ac:dyDescent="0.25">
      <c r="B71" s="180" t="s">
        <v>34</v>
      </c>
      <c r="C71" s="180" t="s">
        <v>8</v>
      </c>
      <c r="D71" s="67">
        <v>0</v>
      </c>
      <c r="E71" s="68">
        <v>0</v>
      </c>
      <c r="F71" s="69">
        <v>10</v>
      </c>
      <c r="G71" s="122">
        <f t="shared" si="2"/>
        <v>0</v>
      </c>
    </row>
    <row r="72" spans="2:11" ht="18" customHeight="1" thickBot="1" x14ac:dyDescent="0.3">
      <c r="B72" s="185" t="s">
        <v>35</v>
      </c>
      <c r="C72" s="185" t="s">
        <v>20</v>
      </c>
      <c r="D72" s="71">
        <v>0</v>
      </c>
      <c r="E72" s="72">
        <v>0</v>
      </c>
      <c r="F72" s="73">
        <v>10</v>
      </c>
      <c r="G72" s="122">
        <f t="shared" si="2"/>
        <v>0</v>
      </c>
    </row>
    <row r="73" spans="2:11" ht="18" customHeight="1" thickBot="1" x14ac:dyDescent="0.3">
      <c r="B73" s="1"/>
      <c r="C73" s="1"/>
      <c r="D73" s="1"/>
      <c r="E73" s="1"/>
      <c r="F73" s="1"/>
      <c r="G73" s="63" t="e">
        <f>SUM(G53:G72)</f>
        <v>#REF!</v>
      </c>
    </row>
    <row r="74" spans="2:11" ht="18" customHeight="1" x14ac:dyDescent="0.25">
      <c r="G74" s="14"/>
    </row>
    <row r="75" spans="2:11" ht="18" customHeight="1" x14ac:dyDescent="0.25">
      <c r="B75" s="230" t="s">
        <v>99</v>
      </c>
      <c r="C75" s="230"/>
      <c r="D75" s="230"/>
      <c r="E75" s="230"/>
      <c r="F75" s="230"/>
      <c r="G75" s="230"/>
      <c r="H75" s="230"/>
      <c r="I75" s="8"/>
    </row>
    <row r="76" spans="2:11" ht="18" customHeight="1" x14ac:dyDescent="0.25">
      <c r="B76" s="230"/>
      <c r="C76" s="230"/>
      <c r="D76" s="230"/>
      <c r="E76" s="230"/>
      <c r="F76" s="230"/>
      <c r="G76" s="230"/>
      <c r="H76" s="230"/>
      <c r="I76" s="8"/>
    </row>
    <row r="77" spans="2:11" ht="18" customHeight="1" x14ac:dyDescent="0.25">
      <c r="B77" s="119" t="s">
        <v>125</v>
      </c>
      <c r="F77" s="5"/>
    </row>
    <row r="78" spans="2:11" ht="18" customHeight="1" x14ac:dyDescent="0.25">
      <c r="B78" s="227" t="s">
        <v>85</v>
      </c>
      <c r="C78" s="227" t="s">
        <v>86</v>
      </c>
      <c r="D78" s="227" t="s">
        <v>2</v>
      </c>
      <c r="E78" s="227" t="s">
        <v>87</v>
      </c>
      <c r="F78" s="227" t="s">
        <v>13</v>
      </c>
      <c r="G78" s="227" t="s">
        <v>88</v>
      </c>
      <c r="H78" s="227" t="s">
        <v>14</v>
      </c>
      <c r="I78" s="227" t="s">
        <v>89</v>
      </c>
      <c r="J78" s="227" t="s">
        <v>90</v>
      </c>
      <c r="K78" s="227" t="s">
        <v>91</v>
      </c>
    </row>
    <row r="79" spans="2:11" ht="18" customHeight="1" x14ac:dyDescent="0.25">
      <c r="B79" s="228"/>
      <c r="C79" s="228"/>
      <c r="D79" s="228"/>
      <c r="E79" s="228"/>
      <c r="F79" s="228"/>
      <c r="G79" s="228"/>
      <c r="H79" s="229"/>
      <c r="I79" s="228"/>
      <c r="J79" s="228"/>
      <c r="K79" s="228"/>
    </row>
    <row r="80" spans="2:11" ht="18" customHeight="1" x14ac:dyDescent="0.25">
      <c r="B80" s="74" t="str">
        <f>B31</f>
        <v>Hypnose</v>
      </c>
      <c r="C80" s="179" t="s">
        <v>92</v>
      </c>
      <c r="D80" s="186" t="s">
        <v>5</v>
      </c>
      <c r="E80" s="64">
        <v>0</v>
      </c>
      <c r="F80" s="158">
        <v>0</v>
      </c>
      <c r="G80" s="135">
        <f>E80*F80</f>
        <v>0</v>
      </c>
      <c r="H80" s="146" t="e">
        <f>G80*$D$31*$H$31</f>
        <v>#REF!</v>
      </c>
      <c r="I80" s="231">
        <f>SUM(G80:G84)</f>
        <v>0</v>
      </c>
      <c r="J80" s="224">
        <f>E31-I80</f>
        <v>49.586776859504134</v>
      </c>
      <c r="K80" s="224" t="e">
        <f>I31-SUM(H80:H84)</f>
        <v>#REF!</v>
      </c>
    </row>
    <row r="81" spans="2:11" ht="18" customHeight="1" x14ac:dyDescent="0.25">
      <c r="B81" s="75"/>
      <c r="C81" s="180" t="s">
        <v>16</v>
      </c>
      <c r="D81" s="187" t="s">
        <v>6</v>
      </c>
      <c r="E81" s="67">
        <v>0</v>
      </c>
      <c r="F81" s="159">
        <v>0</v>
      </c>
      <c r="G81" s="136">
        <f t="shared" ref="G81:G144" si="3">E81*F81</f>
        <v>0</v>
      </c>
      <c r="H81" s="147" t="e">
        <f t="shared" ref="H81:H84" si="4">G81*$D$31*$H$31</f>
        <v>#REF!</v>
      </c>
      <c r="I81" s="232"/>
      <c r="J81" s="225"/>
      <c r="K81" s="225"/>
    </row>
    <row r="82" spans="2:11" ht="18" customHeight="1" x14ac:dyDescent="0.25">
      <c r="B82" s="75"/>
      <c r="C82" s="180" t="s">
        <v>17</v>
      </c>
      <c r="D82" s="187" t="s">
        <v>7</v>
      </c>
      <c r="E82" s="67">
        <v>0</v>
      </c>
      <c r="F82" s="159">
        <v>0</v>
      </c>
      <c r="G82" s="136">
        <f t="shared" si="3"/>
        <v>0</v>
      </c>
      <c r="H82" s="147" t="e">
        <f t="shared" si="4"/>
        <v>#REF!</v>
      </c>
      <c r="I82" s="232"/>
      <c r="J82" s="225"/>
      <c r="K82" s="225"/>
    </row>
    <row r="83" spans="2:11" ht="18" customHeight="1" x14ac:dyDescent="0.25">
      <c r="B83" s="75"/>
      <c r="C83" s="180" t="s">
        <v>18</v>
      </c>
      <c r="D83" s="187" t="s">
        <v>8</v>
      </c>
      <c r="E83" s="67">
        <v>0</v>
      </c>
      <c r="F83" s="159">
        <v>0</v>
      </c>
      <c r="G83" s="136">
        <f t="shared" si="3"/>
        <v>0</v>
      </c>
      <c r="H83" s="147" t="e">
        <f>G83*$D$31*$H$31</f>
        <v>#REF!</v>
      </c>
      <c r="I83" s="232"/>
      <c r="J83" s="225"/>
      <c r="K83" s="225"/>
    </row>
    <row r="84" spans="2:11" ht="18" customHeight="1" x14ac:dyDescent="0.25">
      <c r="B84" s="75"/>
      <c r="C84" s="185" t="s">
        <v>19</v>
      </c>
      <c r="D84" s="188" t="s">
        <v>20</v>
      </c>
      <c r="E84" s="71">
        <v>0</v>
      </c>
      <c r="F84" s="160">
        <v>0</v>
      </c>
      <c r="G84" s="137">
        <f>E84*F84</f>
        <v>0</v>
      </c>
      <c r="H84" s="148" t="e">
        <f t="shared" si="4"/>
        <v>#REF!</v>
      </c>
      <c r="I84" s="233"/>
      <c r="J84" s="226"/>
      <c r="K84" s="226"/>
    </row>
    <row r="85" spans="2:11" ht="18" customHeight="1" x14ac:dyDescent="0.25">
      <c r="B85" s="74" t="str">
        <f>B32</f>
        <v>Coaching</v>
      </c>
      <c r="C85" s="179" t="s">
        <v>92</v>
      </c>
      <c r="D85" s="186" t="s">
        <v>5</v>
      </c>
      <c r="E85" s="64">
        <v>0</v>
      </c>
      <c r="F85" s="161">
        <v>0</v>
      </c>
      <c r="G85" s="135">
        <f t="shared" si="3"/>
        <v>0</v>
      </c>
      <c r="H85" s="146" t="e">
        <f>G85*$D$32*$H$32</f>
        <v>#REF!</v>
      </c>
      <c r="I85" s="231">
        <f>SUM(G85:G89)</f>
        <v>0</v>
      </c>
      <c r="J85" s="224">
        <f>E32-I85</f>
        <v>49.59</v>
      </c>
      <c r="K85" s="224" t="e">
        <f>I32-SUM(H85:H89)</f>
        <v>#REF!</v>
      </c>
    </row>
    <row r="86" spans="2:11" ht="18" customHeight="1" x14ac:dyDescent="0.25">
      <c r="B86" s="75"/>
      <c r="C86" s="180" t="s">
        <v>16</v>
      </c>
      <c r="D86" s="187" t="s">
        <v>6</v>
      </c>
      <c r="E86" s="67">
        <v>0</v>
      </c>
      <c r="F86" s="162">
        <v>0</v>
      </c>
      <c r="G86" s="136">
        <f t="shared" si="3"/>
        <v>0</v>
      </c>
      <c r="H86" s="147" t="e">
        <f>G86*$D$32*$H$32</f>
        <v>#REF!</v>
      </c>
      <c r="I86" s="232"/>
      <c r="J86" s="225"/>
      <c r="K86" s="225"/>
    </row>
    <row r="87" spans="2:11" ht="18" customHeight="1" x14ac:dyDescent="0.25">
      <c r="B87" s="75"/>
      <c r="C87" s="180" t="s">
        <v>17</v>
      </c>
      <c r="D87" s="187" t="s">
        <v>7</v>
      </c>
      <c r="E87" s="67">
        <v>0</v>
      </c>
      <c r="F87" s="159">
        <v>0</v>
      </c>
      <c r="G87" s="136">
        <f>E87*F87</f>
        <v>0</v>
      </c>
      <c r="H87" s="147" t="e">
        <f t="shared" ref="H87:H89" si="5">G87*$D$32*$H$32</f>
        <v>#REF!</v>
      </c>
      <c r="I87" s="232"/>
      <c r="J87" s="225"/>
      <c r="K87" s="225"/>
    </row>
    <row r="88" spans="2:11" ht="18" customHeight="1" x14ac:dyDescent="0.25">
      <c r="B88" s="75"/>
      <c r="C88" s="180" t="s">
        <v>18</v>
      </c>
      <c r="D88" s="187" t="s">
        <v>8</v>
      </c>
      <c r="E88" s="67">
        <v>0</v>
      </c>
      <c r="F88" s="159">
        <v>0</v>
      </c>
      <c r="G88" s="136">
        <f t="shared" si="3"/>
        <v>0</v>
      </c>
      <c r="H88" s="147" t="e">
        <f t="shared" si="5"/>
        <v>#REF!</v>
      </c>
      <c r="I88" s="232"/>
      <c r="J88" s="225"/>
      <c r="K88" s="225"/>
    </row>
    <row r="89" spans="2:11" ht="18" customHeight="1" x14ac:dyDescent="0.25">
      <c r="B89" s="75"/>
      <c r="C89" s="185" t="s">
        <v>19</v>
      </c>
      <c r="D89" s="188" t="s">
        <v>20</v>
      </c>
      <c r="E89" s="71">
        <v>0</v>
      </c>
      <c r="F89" s="159">
        <v>0</v>
      </c>
      <c r="G89" s="137">
        <f t="shared" si="3"/>
        <v>0</v>
      </c>
      <c r="H89" s="147" t="e">
        <f t="shared" si="5"/>
        <v>#REF!</v>
      </c>
      <c r="I89" s="233"/>
      <c r="J89" s="226"/>
      <c r="K89" s="226"/>
    </row>
    <row r="90" spans="2:11" ht="18" customHeight="1" x14ac:dyDescent="0.25">
      <c r="B90" s="74" t="str">
        <f>B33</f>
        <v>Produit/service 3</v>
      </c>
      <c r="C90" s="179" t="s">
        <v>92</v>
      </c>
      <c r="D90" s="186" t="s">
        <v>5</v>
      </c>
      <c r="E90" s="64">
        <v>0</v>
      </c>
      <c r="F90" s="161">
        <v>0</v>
      </c>
      <c r="G90" s="135">
        <f t="shared" si="3"/>
        <v>0</v>
      </c>
      <c r="H90" s="146">
        <f>G90*$D$33*$H$33</f>
        <v>0</v>
      </c>
      <c r="I90" s="231">
        <f>SUM(G90:G94)</f>
        <v>0</v>
      </c>
      <c r="J90" s="224">
        <f>E33-I90</f>
        <v>0</v>
      </c>
      <c r="K90" s="224">
        <f>I33-SUM(H90:H94)</f>
        <v>0</v>
      </c>
    </row>
    <row r="91" spans="2:11" ht="18" customHeight="1" x14ac:dyDescent="0.25">
      <c r="B91" s="75"/>
      <c r="C91" s="180" t="s">
        <v>16</v>
      </c>
      <c r="D91" s="187" t="s">
        <v>6</v>
      </c>
      <c r="E91" s="67">
        <v>0</v>
      </c>
      <c r="F91" s="162">
        <v>0</v>
      </c>
      <c r="G91" s="136">
        <f t="shared" si="3"/>
        <v>0</v>
      </c>
      <c r="H91" s="147">
        <f>G91*$D$33*$H$33</f>
        <v>0</v>
      </c>
      <c r="I91" s="232"/>
      <c r="J91" s="225"/>
      <c r="K91" s="225"/>
    </row>
    <row r="92" spans="2:11" ht="18" customHeight="1" x14ac:dyDescent="0.25">
      <c r="B92" s="75"/>
      <c r="C92" s="180" t="s">
        <v>17</v>
      </c>
      <c r="D92" s="187" t="s">
        <v>7</v>
      </c>
      <c r="E92" s="67">
        <v>0</v>
      </c>
      <c r="F92" s="159">
        <v>0</v>
      </c>
      <c r="G92" s="136">
        <f t="shared" si="3"/>
        <v>0</v>
      </c>
      <c r="H92" s="147">
        <f t="shared" ref="H92:H94" si="6">G92*$D$33*$H$33</f>
        <v>0</v>
      </c>
      <c r="I92" s="232"/>
      <c r="J92" s="225"/>
      <c r="K92" s="225"/>
    </row>
    <row r="93" spans="2:11" ht="18" customHeight="1" x14ac:dyDescent="0.25">
      <c r="B93" s="75"/>
      <c r="C93" s="180" t="s">
        <v>18</v>
      </c>
      <c r="D93" s="187" t="s">
        <v>8</v>
      </c>
      <c r="E93" s="67">
        <v>0</v>
      </c>
      <c r="F93" s="159">
        <v>0</v>
      </c>
      <c r="G93" s="136">
        <f t="shared" si="3"/>
        <v>0</v>
      </c>
      <c r="H93" s="147">
        <f t="shared" si="6"/>
        <v>0</v>
      </c>
      <c r="I93" s="232"/>
      <c r="J93" s="225"/>
      <c r="K93" s="225"/>
    </row>
    <row r="94" spans="2:11" ht="18" customHeight="1" x14ac:dyDescent="0.25">
      <c r="B94" s="75"/>
      <c r="C94" s="185" t="s">
        <v>19</v>
      </c>
      <c r="D94" s="188" t="s">
        <v>20</v>
      </c>
      <c r="E94" s="71">
        <v>0</v>
      </c>
      <c r="F94" s="160">
        <v>0</v>
      </c>
      <c r="G94" s="137">
        <f t="shared" si="3"/>
        <v>0</v>
      </c>
      <c r="H94" s="147">
        <f t="shared" si="6"/>
        <v>0</v>
      </c>
      <c r="I94" s="233"/>
      <c r="J94" s="226"/>
      <c r="K94" s="226"/>
    </row>
    <row r="95" spans="2:11" ht="18" customHeight="1" x14ac:dyDescent="0.25">
      <c r="B95" s="74" t="str">
        <f>B34</f>
        <v>Produit/service 4</v>
      </c>
      <c r="C95" s="179" t="s">
        <v>92</v>
      </c>
      <c r="D95" s="186" t="s">
        <v>5</v>
      </c>
      <c r="E95" s="64">
        <v>0</v>
      </c>
      <c r="F95" s="161">
        <v>0</v>
      </c>
      <c r="G95" s="135">
        <f t="shared" si="3"/>
        <v>0</v>
      </c>
      <c r="H95" s="146">
        <f>G95*$D$34*$H$34</f>
        <v>0</v>
      </c>
      <c r="I95" s="231">
        <f>SUM(G95:G99)</f>
        <v>0</v>
      </c>
      <c r="J95" s="224">
        <f>E34-I95</f>
        <v>0</v>
      </c>
      <c r="K95" s="224">
        <f>I34-SUM(H95:H99)</f>
        <v>0</v>
      </c>
    </row>
    <row r="96" spans="2:11" ht="18" customHeight="1" x14ac:dyDescent="0.25">
      <c r="B96" s="75"/>
      <c r="C96" s="180" t="s">
        <v>16</v>
      </c>
      <c r="D96" s="187" t="s">
        <v>6</v>
      </c>
      <c r="E96" s="67">
        <v>0</v>
      </c>
      <c r="F96" s="162">
        <v>0</v>
      </c>
      <c r="G96" s="136">
        <f t="shared" si="3"/>
        <v>0</v>
      </c>
      <c r="H96" s="147">
        <f>G96*$D$34*$H$34</f>
        <v>0</v>
      </c>
      <c r="I96" s="232"/>
      <c r="J96" s="225"/>
      <c r="K96" s="225"/>
    </row>
    <row r="97" spans="2:11" ht="18" customHeight="1" x14ac:dyDescent="0.25">
      <c r="B97" s="75"/>
      <c r="C97" s="180" t="s">
        <v>17</v>
      </c>
      <c r="D97" s="187" t="s">
        <v>7</v>
      </c>
      <c r="E97" s="67">
        <v>0</v>
      </c>
      <c r="F97" s="159">
        <v>0</v>
      </c>
      <c r="G97" s="136">
        <f t="shared" si="3"/>
        <v>0</v>
      </c>
      <c r="H97" s="147">
        <f t="shared" ref="H97:H99" si="7">G97*$D$34*$H$34</f>
        <v>0</v>
      </c>
      <c r="I97" s="232"/>
      <c r="J97" s="225"/>
      <c r="K97" s="225"/>
    </row>
    <row r="98" spans="2:11" ht="18" customHeight="1" x14ac:dyDescent="0.25">
      <c r="B98" s="75"/>
      <c r="C98" s="180" t="s">
        <v>18</v>
      </c>
      <c r="D98" s="187" t="s">
        <v>8</v>
      </c>
      <c r="E98" s="67">
        <v>0</v>
      </c>
      <c r="F98" s="159">
        <v>0</v>
      </c>
      <c r="G98" s="136">
        <f t="shared" si="3"/>
        <v>0</v>
      </c>
      <c r="H98" s="147">
        <f t="shared" si="7"/>
        <v>0</v>
      </c>
      <c r="I98" s="232"/>
      <c r="J98" s="225"/>
      <c r="K98" s="225"/>
    </row>
    <row r="99" spans="2:11" ht="18" customHeight="1" x14ac:dyDescent="0.25">
      <c r="B99" s="75"/>
      <c r="C99" s="185" t="s">
        <v>19</v>
      </c>
      <c r="D99" s="188" t="s">
        <v>20</v>
      </c>
      <c r="E99" s="71">
        <v>0</v>
      </c>
      <c r="F99" s="160">
        <v>0</v>
      </c>
      <c r="G99" s="137">
        <f t="shared" si="3"/>
        <v>0</v>
      </c>
      <c r="H99" s="147">
        <f t="shared" si="7"/>
        <v>0</v>
      </c>
      <c r="I99" s="233"/>
      <c r="J99" s="226"/>
      <c r="K99" s="226"/>
    </row>
    <row r="100" spans="2:11" ht="18" customHeight="1" x14ac:dyDescent="0.25">
      <c r="B100" s="74" t="str">
        <f>B35</f>
        <v>Produit/service 5</v>
      </c>
      <c r="C100" s="179" t="s">
        <v>92</v>
      </c>
      <c r="D100" s="186" t="s">
        <v>5</v>
      </c>
      <c r="E100" s="64">
        <v>0</v>
      </c>
      <c r="F100" s="158">
        <v>0</v>
      </c>
      <c r="G100" s="135">
        <f t="shared" si="3"/>
        <v>0</v>
      </c>
      <c r="H100" s="146">
        <f>G100*$D$35*$H$35</f>
        <v>0</v>
      </c>
      <c r="I100" s="231">
        <f>SUM(G100:G104)</f>
        <v>0</v>
      </c>
      <c r="J100" s="224">
        <f>E35-I100</f>
        <v>0</v>
      </c>
      <c r="K100" s="224">
        <f>I35-SUM(H100:H104)</f>
        <v>0</v>
      </c>
    </row>
    <row r="101" spans="2:11" ht="18" customHeight="1" x14ac:dyDescent="0.25">
      <c r="B101" s="76"/>
      <c r="C101" s="180" t="s">
        <v>16</v>
      </c>
      <c r="D101" s="187" t="s">
        <v>6</v>
      </c>
      <c r="E101" s="67">
        <v>0</v>
      </c>
      <c r="F101" s="159">
        <v>0</v>
      </c>
      <c r="G101" s="136">
        <f t="shared" si="3"/>
        <v>0</v>
      </c>
      <c r="H101" s="147">
        <f>G101*$D$35*$H$35</f>
        <v>0</v>
      </c>
      <c r="I101" s="232"/>
      <c r="J101" s="225"/>
      <c r="K101" s="225"/>
    </row>
    <row r="102" spans="2:11" ht="18" customHeight="1" x14ac:dyDescent="0.25">
      <c r="B102" s="76"/>
      <c r="C102" s="180" t="s">
        <v>17</v>
      </c>
      <c r="D102" s="187" t="s">
        <v>7</v>
      </c>
      <c r="E102" s="67">
        <v>0</v>
      </c>
      <c r="F102" s="159">
        <v>0</v>
      </c>
      <c r="G102" s="136">
        <f t="shared" si="3"/>
        <v>0</v>
      </c>
      <c r="H102" s="147">
        <f t="shared" ref="H102:H103" si="8">G102*$D$35*$H$35</f>
        <v>0</v>
      </c>
      <c r="I102" s="232"/>
      <c r="J102" s="225"/>
      <c r="K102" s="225"/>
    </row>
    <row r="103" spans="2:11" ht="18" customHeight="1" x14ac:dyDescent="0.25">
      <c r="B103" s="76"/>
      <c r="C103" s="180" t="s">
        <v>18</v>
      </c>
      <c r="D103" s="187" t="s">
        <v>8</v>
      </c>
      <c r="E103" s="67">
        <v>0</v>
      </c>
      <c r="F103" s="159">
        <v>0</v>
      </c>
      <c r="G103" s="136">
        <f t="shared" si="3"/>
        <v>0</v>
      </c>
      <c r="H103" s="147">
        <f t="shared" si="8"/>
        <v>0</v>
      </c>
      <c r="I103" s="232"/>
      <c r="J103" s="225"/>
      <c r="K103" s="225"/>
    </row>
    <row r="104" spans="2:11" ht="18" customHeight="1" x14ac:dyDescent="0.25">
      <c r="B104" s="76"/>
      <c r="C104" s="185" t="s">
        <v>19</v>
      </c>
      <c r="D104" s="188" t="s">
        <v>20</v>
      </c>
      <c r="E104" s="71">
        <v>0</v>
      </c>
      <c r="F104" s="159">
        <v>0</v>
      </c>
      <c r="G104" s="137">
        <f t="shared" si="3"/>
        <v>0</v>
      </c>
      <c r="H104" s="147">
        <f>G104*$D$35*$H$35</f>
        <v>0</v>
      </c>
      <c r="I104" s="233"/>
      <c r="J104" s="226"/>
      <c r="K104" s="226"/>
    </row>
    <row r="105" spans="2:11" ht="18" customHeight="1" x14ac:dyDescent="0.25">
      <c r="B105" s="74" t="str">
        <f>B36</f>
        <v>Produit/service 6</v>
      </c>
      <c r="C105" s="180" t="s">
        <v>15</v>
      </c>
      <c r="D105" s="186" t="s">
        <v>5</v>
      </c>
      <c r="E105" s="64">
        <v>0</v>
      </c>
      <c r="F105" s="158">
        <v>0</v>
      </c>
      <c r="G105" s="135">
        <f t="shared" si="3"/>
        <v>0</v>
      </c>
      <c r="H105" s="146">
        <f>G105*$D$36*$H$36</f>
        <v>0</v>
      </c>
      <c r="I105" s="231">
        <f>SUM(G105:G109)</f>
        <v>0</v>
      </c>
      <c r="J105" s="224">
        <f>E36-I105</f>
        <v>0</v>
      </c>
      <c r="K105" s="224">
        <f>I36-SUM(H105:H109)</f>
        <v>0</v>
      </c>
    </row>
    <row r="106" spans="2:11" ht="18" customHeight="1" x14ac:dyDescent="0.25">
      <c r="B106" s="76"/>
      <c r="C106" s="180" t="s">
        <v>16</v>
      </c>
      <c r="D106" s="187" t="s">
        <v>6</v>
      </c>
      <c r="E106" s="67">
        <v>0</v>
      </c>
      <c r="F106" s="159">
        <v>0</v>
      </c>
      <c r="G106" s="136">
        <f t="shared" si="3"/>
        <v>0</v>
      </c>
      <c r="H106" s="147">
        <f t="shared" ref="H106:H109" si="9">G106*$D$36*$H$36</f>
        <v>0</v>
      </c>
      <c r="I106" s="232"/>
      <c r="J106" s="225"/>
      <c r="K106" s="225"/>
    </row>
    <row r="107" spans="2:11" ht="18" customHeight="1" x14ac:dyDescent="0.25">
      <c r="B107" s="76"/>
      <c r="C107" s="180" t="s">
        <v>17</v>
      </c>
      <c r="D107" s="187" t="s">
        <v>7</v>
      </c>
      <c r="E107" s="67">
        <v>0</v>
      </c>
      <c r="F107" s="159">
        <v>0</v>
      </c>
      <c r="G107" s="136">
        <f t="shared" si="3"/>
        <v>0</v>
      </c>
      <c r="H107" s="147">
        <f t="shared" si="9"/>
        <v>0</v>
      </c>
      <c r="I107" s="232"/>
      <c r="J107" s="225"/>
      <c r="K107" s="225"/>
    </row>
    <row r="108" spans="2:11" ht="18" customHeight="1" x14ac:dyDescent="0.25">
      <c r="B108" s="76"/>
      <c r="C108" s="180" t="s">
        <v>18</v>
      </c>
      <c r="D108" s="187" t="s">
        <v>8</v>
      </c>
      <c r="E108" s="67">
        <v>0</v>
      </c>
      <c r="F108" s="159">
        <v>0</v>
      </c>
      <c r="G108" s="136">
        <f t="shared" si="3"/>
        <v>0</v>
      </c>
      <c r="H108" s="147">
        <f t="shared" si="9"/>
        <v>0</v>
      </c>
      <c r="I108" s="232"/>
      <c r="J108" s="225"/>
      <c r="K108" s="225"/>
    </row>
    <row r="109" spans="2:11" ht="18" customHeight="1" x14ac:dyDescent="0.25">
      <c r="B109" s="76"/>
      <c r="C109" s="180" t="s">
        <v>19</v>
      </c>
      <c r="D109" s="188" t="s">
        <v>20</v>
      </c>
      <c r="E109" s="71">
        <v>0</v>
      </c>
      <c r="F109" s="159">
        <v>0</v>
      </c>
      <c r="G109" s="137">
        <f t="shared" si="3"/>
        <v>0</v>
      </c>
      <c r="H109" s="148">
        <f t="shared" si="9"/>
        <v>0</v>
      </c>
      <c r="I109" s="233"/>
      <c r="J109" s="226"/>
      <c r="K109" s="226"/>
    </row>
    <row r="110" spans="2:11" ht="18" customHeight="1" x14ac:dyDescent="0.25">
      <c r="B110" s="74" t="str">
        <f>B37</f>
        <v>Produit/service 7</v>
      </c>
      <c r="C110" s="179" t="s">
        <v>15</v>
      </c>
      <c r="D110" s="186" t="s">
        <v>5</v>
      </c>
      <c r="E110" s="64">
        <v>0</v>
      </c>
      <c r="F110" s="158">
        <v>0</v>
      </c>
      <c r="G110" s="135">
        <f t="shared" si="3"/>
        <v>0</v>
      </c>
      <c r="H110" s="147">
        <f>G110*$D$37*$H$37</f>
        <v>0</v>
      </c>
      <c r="I110" s="231">
        <f>SUM(G110:G114)</f>
        <v>0</v>
      </c>
      <c r="J110" s="224">
        <f>E37-I110</f>
        <v>0</v>
      </c>
      <c r="K110" s="224">
        <f>I37-SUM(H110:H114)</f>
        <v>0</v>
      </c>
    </row>
    <row r="111" spans="2:11" ht="18" customHeight="1" x14ac:dyDescent="0.25">
      <c r="B111" s="76"/>
      <c r="C111" s="180" t="s">
        <v>16</v>
      </c>
      <c r="D111" s="187" t="s">
        <v>6</v>
      </c>
      <c r="E111" s="67">
        <v>0</v>
      </c>
      <c r="F111" s="159">
        <v>0</v>
      </c>
      <c r="G111" s="136">
        <f t="shared" si="3"/>
        <v>0</v>
      </c>
      <c r="H111" s="147">
        <f t="shared" ref="H111:H114" si="10">G111*$D$37*$H$37</f>
        <v>0</v>
      </c>
      <c r="I111" s="232"/>
      <c r="J111" s="225"/>
      <c r="K111" s="225"/>
    </row>
    <row r="112" spans="2:11" ht="18" customHeight="1" x14ac:dyDescent="0.25">
      <c r="B112" s="76"/>
      <c r="C112" s="180" t="s">
        <v>17</v>
      </c>
      <c r="D112" s="187" t="s">
        <v>7</v>
      </c>
      <c r="E112" s="67">
        <v>0</v>
      </c>
      <c r="F112" s="159">
        <v>0</v>
      </c>
      <c r="G112" s="136">
        <f t="shared" si="3"/>
        <v>0</v>
      </c>
      <c r="H112" s="147">
        <f t="shared" si="10"/>
        <v>0</v>
      </c>
      <c r="I112" s="232"/>
      <c r="J112" s="225"/>
      <c r="K112" s="225"/>
    </row>
    <row r="113" spans="2:11" ht="18" customHeight="1" x14ac:dyDescent="0.25">
      <c r="B113" s="76"/>
      <c r="C113" s="180" t="s">
        <v>18</v>
      </c>
      <c r="D113" s="187" t="s">
        <v>8</v>
      </c>
      <c r="E113" s="67">
        <v>0</v>
      </c>
      <c r="F113" s="159">
        <v>0</v>
      </c>
      <c r="G113" s="136">
        <f t="shared" si="3"/>
        <v>0</v>
      </c>
      <c r="H113" s="147">
        <f t="shared" si="10"/>
        <v>0</v>
      </c>
      <c r="I113" s="232"/>
      <c r="J113" s="225"/>
      <c r="K113" s="225"/>
    </row>
    <row r="114" spans="2:11" ht="18" customHeight="1" x14ac:dyDescent="0.25">
      <c r="B114" s="76"/>
      <c r="C114" s="180" t="s">
        <v>19</v>
      </c>
      <c r="D114" s="188" t="s">
        <v>20</v>
      </c>
      <c r="E114" s="71">
        <v>0</v>
      </c>
      <c r="F114" s="160">
        <v>0</v>
      </c>
      <c r="G114" s="137">
        <f t="shared" si="3"/>
        <v>0</v>
      </c>
      <c r="H114" s="147">
        <f t="shared" si="10"/>
        <v>0</v>
      </c>
      <c r="I114" s="233"/>
      <c r="J114" s="226"/>
      <c r="K114" s="226"/>
    </row>
    <row r="115" spans="2:11" ht="18" customHeight="1" x14ac:dyDescent="0.25">
      <c r="B115" s="74" t="str">
        <f>B38</f>
        <v>Produit/service 8</v>
      </c>
      <c r="C115" s="179" t="s">
        <v>15</v>
      </c>
      <c r="D115" s="186" t="s">
        <v>5</v>
      </c>
      <c r="E115" s="64">
        <v>0</v>
      </c>
      <c r="F115" s="158">
        <v>0</v>
      </c>
      <c r="G115" s="135">
        <f t="shared" si="3"/>
        <v>0</v>
      </c>
      <c r="H115" s="146">
        <f>G115*$D$38*$H$38</f>
        <v>0</v>
      </c>
      <c r="I115" s="231">
        <f>SUM(G115:G119)</f>
        <v>0</v>
      </c>
      <c r="J115" s="224">
        <f>E38-I115</f>
        <v>0</v>
      </c>
      <c r="K115" s="224">
        <f>I38-SUM(H115:H119)</f>
        <v>0</v>
      </c>
    </row>
    <row r="116" spans="2:11" ht="18" customHeight="1" x14ac:dyDescent="0.25">
      <c r="B116" s="76"/>
      <c r="C116" s="180" t="s">
        <v>16</v>
      </c>
      <c r="D116" s="187" t="s">
        <v>6</v>
      </c>
      <c r="E116" s="67">
        <v>0</v>
      </c>
      <c r="F116" s="159">
        <v>0</v>
      </c>
      <c r="G116" s="136">
        <f t="shared" si="3"/>
        <v>0</v>
      </c>
      <c r="H116" s="147">
        <f t="shared" ref="H116:H119" si="11">G116*$D$38*$H$38</f>
        <v>0</v>
      </c>
      <c r="I116" s="232"/>
      <c r="J116" s="225"/>
      <c r="K116" s="225"/>
    </row>
    <row r="117" spans="2:11" ht="18" customHeight="1" x14ac:dyDescent="0.25">
      <c r="B117" s="76"/>
      <c r="C117" s="180" t="s">
        <v>17</v>
      </c>
      <c r="D117" s="187" t="s">
        <v>7</v>
      </c>
      <c r="E117" s="67">
        <v>0</v>
      </c>
      <c r="F117" s="159">
        <v>0</v>
      </c>
      <c r="G117" s="136">
        <f t="shared" si="3"/>
        <v>0</v>
      </c>
      <c r="H117" s="147">
        <f t="shared" si="11"/>
        <v>0</v>
      </c>
      <c r="I117" s="232"/>
      <c r="J117" s="225"/>
      <c r="K117" s="225"/>
    </row>
    <row r="118" spans="2:11" ht="18" customHeight="1" x14ac:dyDescent="0.25">
      <c r="B118" s="76"/>
      <c r="C118" s="180" t="s">
        <v>18</v>
      </c>
      <c r="D118" s="187" t="s">
        <v>8</v>
      </c>
      <c r="E118" s="67">
        <v>0</v>
      </c>
      <c r="F118" s="159">
        <v>0</v>
      </c>
      <c r="G118" s="136">
        <f t="shared" si="3"/>
        <v>0</v>
      </c>
      <c r="H118" s="147">
        <f t="shared" si="11"/>
        <v>0</v>
      </c>
      <c r="I118" s="232"/>
      <c r="J118" s="225"/>
      <c r="K118" s="225"/>
    </row>
    <row r="119" spans="2:11" ht="18" customHeight="1" x14ac:dyDescent="0.25">
      <c r="B119" s="76"/>
      <c r="C119" s="180" t="s">
        <v>19</v>
      </c>
      <c r="D119" s="188" t="s">
        <v>20</v>
      </c>
      <c r="E119" s="71">
        <v>0</v>
      </c>
      <c r="F119" s="160">
        <v>0</v>
      </c>
      <c r="G119" s="137">
        <f t="shared" si="3"/>
        <v>0</v>
      </c>
      <c r="H119" s="148">
        <f t="shared" si="11"/>
        <v>0</v>
      </c>
      <c r="I119" s="233"/>
      <c r="J119" s="226"/>
      <c r="K119" s="226"/>
    </row>
    <row r="120" spans="2:11" ht="18" customHeight="1" x14ac:dyDescent="0.25">
      <c r="B120" s="74" t="str">
        <f>B39</f>
        <v>Produit/service 9</v>
      </c>
      <c r="C120" s="179" t="s">
        <v>15</v>
      </c>
      <c r="D120" s="186" t="s">
        <v>5</v>
      </c>
      <c r="E120" s="64">
        <v>0</v>
      </c>
      <c r="F120" s="158">
        <v>0</v>
      </c>
      <c r="G120" s="135">
        <f t="shared" si="3"/>
        <v>0</v>
      </c>
      <c r="H120" s="147">
        <f>G120*$D$39*$H$39</f>
        <v>0</v>
      </c>
      <c r="I120" s="231">
        <f>SUM(G120:G124)</f>
        <v>0</v>
      </c>
      <c r="J120" s="224">
        <f>E39-I120</f>
        <v>0</v>
      </c>
      <c r="K120" s="224">
        <f>I39-SUM(H120:H124)</f>
        <v>0</v>
      </c>
    </row>
    <row r="121" spans="2:11" ht="18" customHeight="1" x14ac:dyDescent="0.25">
      <c r="B121" s="76"/>
      <c r="C121" s="180" t="s">
        <v>16</v>
      </c>
      <c r="D121" s="187" t="s">
        <v>6</v>
      </c>
      <c r="E121" s="67">
        <v>0</v>
      </c>
      <c r="F121" s="159">
        <v>0</v>
      </c>
      <c r="G121" s="136">
        <f t="shared" si="3"/>
        <v>0</v>
      </c>
      <c r="H121" s="147">
        <f t="shared" ref="H121:H124" si="12">G121*$D$39*$H$39</f>
        <v>0</v>
      </c>
      <c r="I121" s="232"/>
      <c r="J121" s="225"/>
      <c r="K121" s="225"/>
    </row>
    <row r="122" spans="2:11" ht="18" customHeight="1" x14ac:dyDescent="0.25">
      <c r="B122" s="76"/>
      <c r="C122" s="180" t="s">
        <v>17</v>
      </c>
      <c r="D122" s="187" t="s">
        <v>7</v>
      </c>
      <c r="E122" s="67">
        <v>0</v>
      </c>
      <c r="F122" s="159">
        <v>0</v>
      </c>
      <c r="G122" s="136">
        <f t="shared" si="3"/>
        <v>0</v>
      </c>
      <c r="H122" s="147">
        <f t="shared" si="12"/>
        <v>0</v>
      </c>
      <c r="I122" s="232"/>
      <c r="J122" s="225"/>
      <c r="K122" s="225"/>
    </row>
    <row r="123" spans="2:11" ht="18" customHeight="1" x14ac:dyDescent="0.25">
      <c r="B123" s="76"/>
      <c r="C123" s="180" t="s">
        <v>18</v>
      </c>
      <c r="D123" s="187" t="s">
        <v>8</v>
      </c>
      <c r="E123" s="67">
        <v>0</v>
      </c>
      <c r="F123" s="159">
        <v>0</v>
      </c>
      <c r="G123" s="136">
        <f t="shared" si="3"/>
        <v>0</v>
      </c>
      <c r="H123" s="147">
        <f t="shared" si="12"/>
        <v>0</v>
      </c>
      <c r="I123" s="232"/>
      <c r="J123" s="225"/>
      <c r="K123" s="225"/>
    </row>
    <row r="124" spans="2:11" ht="18" customHeight="1" x14ac:dyDescent="0.25">
      <c r="B124" s="76"/>
      <c r="C124" s="180" t="s">
        <v>19</v>
      </c>
      <c r="D124" s="188" t="s">
        <v>20</v>
      </c>
      <c r="E124" s="71">
        <v>0</v>
      </c>
      <c r="F124" s="159">
        <v>0</v>
      </c>
      <c r="G124" s="137">
        <f t="shared" si="3"/>
        <v>0</v>
      </c>
      <c r="H124" s="147">
        <f t="shared" si="12"/>
        <v>0</v>
      </c>
      <c r="I124" s="233"/>
      <c r="J124" s="226"/>
      <c r="K124" s="226"/>
    </row>
    <row r="125" spans="2:11" ht="18" customHeight="1" x14ac:dyDescent="0.25">
      <c r="B125" s="74" t="str">
        <f>B40</f>
        <v>Produit/service 10</v>
      </c>
      <c r="C125" s="179" t="s">
        <v>15</v>
      </c>
      <c r="D125" s="186" t="s">
        <v>5</v>
      </c>
      <c r="E125" s="64">
        <v>0</v>
      </c>
      <c r="F125" s="158">
        <v>0</v>
      </c>
      <c r="G125" s="135">
        <f t="shared" si="3"/>
        <v>0</v>
      </c>
      <c r="H125" s="146">
        <f>G125*$D$40*$H$40</f>
        <v>0</v>
      </c>
      <c r="I125" s="231">
        <f>SUM(G125:G129)</f>
        <v>0</v>
      </c>
      <c r="J125" s="224">
        <f>E40-I125</f>
        <v>0</v>
      </c>
      <c r="K125" s="224">
        <f>I40-SUM(H125:H129)</f>
        <v>0</v>
      </c>
    </row>
    <row r="126" spans="2:11" ht="18" customHeight="1" x14ac:dyDescent="0.25">
      <c r="B126" s="76"/>
      <c r="C126" s="180" t="s">
        <v>16</v>
      </c>
      <c r="D126" s="187" t="s">
        <v>6</v>
      </c>
      <c r="E126" s="67">
        <v>0</v>
      </c>
      <c r="F126" s="159">
        <v>0</v>
      </c>
      <c r="G126" s="136">
        <f t="shared" si="3"/>
        <v>0</v>
      </c>
      <c r="H126" s="147">
        <f t="shared" ref="H126:H129" si="13">G126*$D$40*$H$40</f>
        <v>0</v>
      </c>
      <c r="I126" s="232"/>
      <c r="J126" s="225"/>
      <c r="K126" s="225"/>
    </row>
    <row r="127" spans="2:11" ht="18" customHeight="1" x14ac:dyDescent="0.25">
      <c r="B127" s="76"/>
      <c r="C127" s="180" t="s">
        <v>17</v>
      </c>
      <c r="D127" s="187" t="s">
        <v>7</v>
      </c>
      <c r="E127" s="67">
        <v>0</v>
      </c>
      <c r="F127" s="159">
        <v>0</v>
      </c>
      <c r="G127" s="136">
        <f t="shared" si="3"/>
        <v>0</v>
      </c>
      <c r="H127" s="147">
        <f t="shared" si="13"/>
        <v>0</v>
      </c>
      <c r="I127" s="232"/>
      <c r="J127" s="225"/>
      <c r="K127" s="225"/>
    </row>
    <row r="128" spans="2:11" ht="18" customHeight="1" x14ac:dyDescent="0.25">
      <c r="B128" s="76"/>
      <c r="C128" s="180" t="s">
        <v>18</v>
      </c>
      <c r="D128" s="187" t="s">
        <v>8</v>
      </c>
      <c r="E128" s="67">
        <v>0</v>
      </c>
      <c r="F128" s="159">
        <v>0</v>
      </c>
      <c r="G128" s="136">
        <f t="shared" si="3"/>
        <v>0</v>
      </c>
      <c r="H128" s="147">
        <f t="shared" si="13"/>
        <v>0</v>
      </c>
      <c r="I128" s="232"/>
      <c r="J128" s="225"/>
      <c r="K128" s="225"/>
    </row>
    <row r="129" spans="2:11" ht="18" customHeight="1" x14ac:dyDescent="0.25">
      <c r="B129" s="76"/>
      <c r="C129" s="180" t="s">
        <v>19</v>
      </c>
      <c r="D129" s="188" t="s">
        <v>20</v>
      </c>
      <c r="E129" s="71">
        <v>0</v>
      </c>
      <c r="F129" s="160">
        <v>0</v>
      </c>
      <c r="G129" s="137">
        <f t="shared" si="3"/>
        <v>0</v>
      </c>
      <c r="H129" s="148">
        <f t="shared" si="13"/>
        <v>0</v>
      </c>
      <c r="I129" s="233"/>
      <c r="J129" s="226"/>
      <c r="K129" s="226"/>
    </row>
    <row r="130" spans="2:11" ht="18" customHeight="1" x14ac:dyDescent="0.25">
      <c r="B130" s="74" t="str">
        <f>B41</f>
        <v>Produit/service 11</v>
      </c>
      <c r="C130" s="179" t="s">
        <v>15</v>
      </c>
      <c r="D130" s="186" t="s">
        <v>5</v>
      </c>
      <c r="E130" s="64">
        <v>0</v>
      </c>
      <c r="F130" s="158">
        <v>0</v>
      </c>
      <c r="G130" s="135">
        <f t="shared" si="3"/>
        <v>0</v>
      </c>
      <c r="H130" s="147">
        <f>G130*$D$41*$H$41</f>
        <v>0</v>
      </c>
      <c r="I130" s="231">
        <f>SUM(G130:G134)</f>
        <v>0</v>
      </c>
      <c r="J130" s="224">
        <f>E41-I130</f>
        <v>0</v>
      </c>
      <c r="K130" s="224">
        <f>I41-SUM(H130:H134)</f>
        <v>0</v>
      </c>
    </row>
    <row r="131" spans="2:11" ht="18" customHeight="1" x14ac:dyDescent="0.25">
      <c r="B131" s="76"/>
      <c r="C131" s="180" t="s">
        <v>16</v>
      </c>
      <c r="D131" s="187" t="s">
        <v>6</v>
      </c>
      <c r="E131" s="67">
        <v>0</v>
      </c>
      <c r="F131" s="159">
        <v>0</v>
      </c>
      <c r="G131" s="136">
        <f t="shared" si="3"/>
        <v>0</v>
      </c>
      <c r="H131" s="147">
        <f t="shared" ref="H131:H134" si="14">G131*$D$41*$H$41</f>
        <v>0</v>
      </c>
      <c r="I131" s="232"/>
      <c r="J131" s="225"/>
      <c r="K131" s="225"/>
    </row>
    <row r="132" spans="2:11" ht="18" customHeight="1" x14ac:dyDescent="0.25">
      <c r="B132" s="76"/>
      <c r="C132" s="180" t="s">
        <v>17</v>
      </c>
      <c r="D132" s="187" t="s">
        <v>7</v>
      </c>
      <c r="E132" s="67">
        <v>0</v>
      </c>
      <c r="F132" s="159">
        <v>0</v>
      </c>
      <c r="G132" s="136">
        <f t="shared" si="3"/>
        <v>0</v>
      </c>
      <c r="H132" s="147">
        <f t="shared" si="14"/>
        <v>0</v>
      </c>
      <c r="I132" s="232"/>
      <c r="J132" s="225"/>
      <c r="K132" s="225"/>
    </row>
    <row r="133" spans="2:11" ht="18" customHeight="1" x14ac:dyDescent="0.25">
      <c r="B133" s="76"/>
      <c r="C133" s="180" t="s">
        <v>18</v>
      </c>
      <c r="D133" s="187" t="s">
        <v>8</v>
      </c>
      <c r="E133" s="67">
        <v>0</v>
      </c>
      <c r="F133" s="159">
        <v>0</v>
      </c>
      <c r="G133" s="136">
        <f t="shared" si="3"/>
        <v>0</v>
      </c>
      <c r="H133" s="147">
        <f t="shared" si="14"/>
        <v>0</v>
      </c>
      <c r="I133" s="232"/>
      <c r="J133" s="225"/>
      <c r="K133" s="225"/>
    </row>
    <row r="134" spans="2:11" ht="18" customHeight="1" x14ac:dyDescent="0.25">
      <c r="B134" s="76"/>
      <c r="C134" s="180" t="s">
        <v>19</v>
      </c>
      <c r="D134" s="188" t="s">
        <v>20</v>
      </c>
      <c r="E134" s="71">
        <v>0</v>
      </c>
      <c r="F134" s="160">
        <v>0</v>
      </c>
      <c r="G134" s="137">
        <f>E134*F134</f>
        <v>0</v>
      </c>
      <c r="H134" s="147">
        <f t="shared" si="14"/>
        <v>0</v>
      </c>
      <c r="I134" s="233"/>
      <c r="J134" s="226"/>
      <c r="K134" s="226"/>
    </row>
    <row r="135" spans="2:11" ht="18" customHeight="1" x14ac:dyDescent="0.25">
      <c r="B135" s="74" t="str">
        <f>B42</f>
        <v>Produit/service 12</v>
      </c>
      <c r="C135" s="179" t="s">
        <v>15</v>
      </c>
      <c r="D135" s="186" t="s">
        <v>5</v>
      </c>
      <c r="E135" s="64">
        <v>0</v>
      </c>
      <c r="F135" s="158">
        <v>0</v>
      </c>
      <c r="G135" s="135">
        <f t="shared" si="3"/>
        <v>0</v>
      </c>
      <c r="H135" s="146">
        <f>G135*$D$42*$H$42</f>
        <v>0</v>
      </c>
      <c r="I135" s="231">
        <f>SUM(G135:G139)</f>
        <v>0</v>
      </c>
      <c r="J135" s="224">
        <f>E42-I135</f>
        <v>0</v>
      </c>
      <c r="K135" s="224">
        <f>I42-SUM(H135:H139)</f>
        <v>0</v>
      </c>
    </row>
    <row r="136" spans="2:11" ht="18" customHeight="1" x14ac:dyDescent="0.25">
      <c r="B136" s="76"/>
      <c r="C136" s="180" t="s">
        <v>16</v>
      </c>
      <c r="D136" s="187" t="s">
        <v>6</v>
      </c>
      <c r="E136" s="67">
        <v>0</v>
      </c>
      <c r="F136" s="159">
        <v>0</v>
      </c>
      <c r="G136" s="136">
        <f t="shared" si="3"/>
        <v>0</v>
      </c>
      <c r="H136" s="147">
        <f t="shared" ref="H136:H139" si="15">G136*$D$42*$H$42</f>
        <v>0</v>
      </c>
      <c r="I136" s="232"/>
      <c r="J136" s="225"/>
      <c r="K136" s="225"/>
    </row>
    <row r="137" spans="2:11" ht="18" customHeight="1" x14ac:dyDescent="0.25">
      <c r="B137" s="76"/>
      <c r="C137" s="180" t="s">
        <v>17</v>
      </c>
      <c r="D137" s="187" t="s">
        <v>7</v>
      </c>
      <c r="E137" s="67">
        <v>0</v>
      </c>
      <c r="F137" s="159">
        <v>0</v>
      </c>
      <c r="G137" s="136">
        <f t="shared" si="3"/>
        <v>0</v>
      </c>
      <c r="H137" s="147">
        <f t="shared" si="15"/>
        <v>0</v>
      </c>
      <c r="I137" s="232"/>
      <c r="J137" s="225"/>
      <c r="K137" s="225"/>
    </row>
    <row r="138" spans="2:11" ht="18" customHeight="1" x14ac:dyDescent="0.25">
      <c r="B138" s="76"/>
      <c r="C138" s="180" t="s">
        <v>18</v>
      </c>
      <c r="D138" s="187" t="s">
        <v>8</v>
      </c>
      <c r="E138" s="67">
        <v>0</v>
      </c>
      <c r="F138" s="159">
        <v>0</v>
      </c>
      <c r="G138" s="136">
        <f t="shared" si="3"/>
        <v>0</v>
      </c>
      <c r="H138" s="147">
        <f t="shared" si="15"/>
        <v>0</v>
      </c>
      <c r="I138" s="232"/>
      <c r="J138" s="225"/>
      <c r="K138" s="225"/>
    </row>
    <row r="139" spans="2:11" ht="18" customHeight="1" x14ac:dyDescent="0.25">
      <c r="B139" s="76"/>
      <c r="C139" s="180" t="s">
        <v>19</v>
      </c>
      <c r="D139" s="188" t="s">
        <v>20</v>
      </c>
      <c r="E139" s="71">
        <v>0</v>
      </c>
      <c r="F139" s="160">
        <v>0</v>
      </c>
      <c r="G139" s="137">
        <f t="shared" si="3"/>
        <v>0</v>
      </c>
      <c r="H139" s="148">
        <f t="shared" si="15"/>
        <v>0</v>
      </c>
      <c r="I139" s="233"/>
      <c r="J139" s="226"/>
      <c r="K139" s="226"/>
    </row>
    <row r="140" spans="2:11" ht="18" customHeight="1" x14ac:dyDescent="0.25">
      <c r="B140" s="74" t="str">
        <f>B43</f>
        <v>Produit/service 13</v>
      </c>
      <c r="C140" s="179" t="s">
        <v>15</v>
      </c>
      <c r="D140" s="186" t="s">
        <v>5</v>
      </c>
      <c r="E140" s="64">
        <v>0</v>
      </c>
      <c r="F140" s="158">
        <v>0</v>
      </c>
      <c r="G140" s="135">
        <f t="shared" si="3"/>
        <v>0</v>
      </c>
      <c r="H140" s="147">
        <f>G140*$D$43*$H$43</f>
        <v>0</v>
      </c>
      <c r="I140" s="231">
        <f>SUM(G140:G144)</f>
        <v>0</v>
      </c>
      <c r="J140" s="224">
        <f>E43-I140</f>
        <v>0</v>
      </c>
      <c r="K140" s="224">
        <f>I43-SUM(H140:H144)</f>
        <v>0</v>
      </c>
    </row>
    <row r="141" spans="2:11" ht="18" customHeight="1" x14ac:dyDescent="0.25">
      <c r="B141" s="76"/>
      <c r="C141" s="180" t="s">
        <v>16</v>
      </c>
      <c r="D141" s="187" t="s">
        <v>6</v>
      </c>
      <c r="E141" s="67">
        <v>0</v>
      </c>
      <c r="F141" s="159">
        <v>0</v>
      </c>
      <c r="G141" s="136">
        <f t="shared" si="3"/>
        <v>0</v>
      </c>
      <c r="H141" s="147">
        <f t="shared" ref="H141:H144" si="16">G141*$D$43*$H$43</f>
        <v>0</v>
      </c>
      <c r="I141" s="232"/>
      <c r="J141" s="225"/>
      <c r="K141" s="225"/>
    </row>
    <row r="142" spans="2:11" ht="18" customHeight="1" x14ac:dyDescent="0.25">
      <c r="B142" s="76"/>
      <c r="C142" s="180" t="s">
        <v>17</v>
      </c>
      <c r="D142" s="187" t="s">
        <v>7</v>
      </c>
      <c r="E142" s="67">
        <v>0</v>
      </c>
      <c r="F142" s="159">
        <v>0</v>
      </c>
      <c r="G142" s="136">
        <f t="shared" si="3"/>
        <v>0</v>
      </c>
      <c r="H142" s="147">
        <f t="shared" si="16"/>
        <v>0</v>
      </c>
      <c r="I142" s="232"/>
      <c r="J142" s="225"/>
      <c r="K142" s="225"/>
    </row>
    <row r="143" spans="2:11" ht="18" customHeight="1" x14ac:dyDescent="0.25">
      <c r="B143" s="76"/>
      <c r="C143" s="180" t="s">
        <v>18</v>
      </c>
      <c r="D143" s="187" t="s">
        <v>8</v>
      </c>
      <c r="E143" s="67">
        <v>0</v>
      </c>
      <c r="F143" s="159">
        <v>0</v>
      </c>
      <c r="G143" s="136">
        <f t="shared" si="3"/>
        <v>0</v>
      </c>
      <c r="H143" s="147">
        <f t="shared" si="16"/>
        <v>0</v>
      </c>
      <c r="I143" s="232"/>
      <c r="J143" s="225"/>
      <c r="K143" s="225"/>
    </row>
    <row r="144" spans="2:11" ht="18" customHeight="1" x14ac:dyDescent="0.25">
      <c r="B144" s="76"/>
      <c r="C144" s="180" t="s">
        <v>19</v>
      </c>
      <c r="D144" s="188" t="s">
        <v>20</v>
      </c>
      <c r="E144" s="71">
        <v>0</v>
      </c>
      <c r="F144" s="160">
        <v>0</v>
      </c>
      <c r="G144" s="137">
        <f t="shared" si="3"/>
        <v>0</v>
      </c>
      <c r="H144" s="147">
        <f t="shared" si="16"/>
        <v>0</v>
      </c>
      <c r="I144" s="233"/>
      <c r="J144" s="226"/>
      <c r="K144" s="226"/>
    </row>
    <row r="145" spans="2:11" ht="18" customHeight="1" x14ac:dyDescent="0.25">
      <c r="B145" s="74" t="str">
        <f>B44</f>
        <v>Produit/service 14</v>
      </c>
      <c r="C145" s="179" t="s">
        <v>15</v>
      </c>
      <c r="D145" s="186" t="s">
        <v>5</v>
      </c>
      <c r="E145" s="64">
        <v>0</v>
      </c>
      <c r="F145" s="158">
        <v>0</v>
      </c>
      <c r="G145" s="135">
        <f t="shared" ref="G145:G154" si="17">E145*F145</f>
        <v>0</v>
      </c>
      <c r="H145" s="146">
        <f>G145*$D$44*$H$44</f>
        <v>0</v>
      </c>
      <c r="I145" s="231">
        <f>SUM(G145:G149)</f>
        <v>0</v>
      </c>
      <c r="J145" s="224">
        <f>E44-I145</f>
        <v>0</v>
      </c>
      <c r="K145" s="224">
        <f>I44-SUM(H145:H149)</f>
        <v>0</v>
      </c>
    </row>
    <row r="146" spans="2:11" ht="18" customHeight="1" x14ac:dyDescent="0.25">
      <c r="B146" s="76"/>
      <c r="C146" s="180" t="s">
        <v>16</v>
      </c>
      <c r="D146" s="187" t="s">
        <v>6</v>
      </c>
      <c r="E146" s="67">
        <v>0</v>
      </c>
      <c r="F146" s="159">
        <v>0</v>
      </c>
      <c r="G146" s="136">
        <f t="shared" si="17"/>
        <v>0</v>
      </c>
      <c r="H146" s="147">
        <f t="shared" ref="H146:H149" si="18">G146*$D$44*$H$44</f>
        <v>0</v>
      </c>
      <c r="I146" s="232"/>
      <c r="J146" s="225"/>
      <c r="K146" s="225"/>
    </row>
    <row r="147" spans="2:11" ht="18" customHeight="1" x14ac:dyDescent="0.25">
      <c r="B147" s="76"/>
      <c r="C147" s="180" t="s">
        <v>17</v>
      </c>
      <c r="D147" s="187" t="s">
        <v>7</v>
      </c>
      <c r="E147" s="67">
        <v>0</v>
      </c>
      <c r="F147" s="159">
        <v>0</v>
      </c>
      <c r="G147" s="136">
        <f t="shared" si="17"/>
        <v>0</v>
      </c>
      <c r="H147" s="147">
        <f t="shared" si="18"/>
        <v>0</v>
      </c>
      <c r="I147" s="232"/>
      <c r="J147" s="225"/>
      <c r="K147" s="225"/>
    </row>
    <row r="148" spans="2:11" ht="18" customHeight="1" x14ac:dyDescent="0.25">
      <c r="B148" s="76"/>
      <c r="C148" s="180" t="s">
        <v>18</v>
      </c>
      <c r="D148" s="187" t="s">
        <v>8</v>
      </c>
      <c r="E148" s="67">
        <v>0</v>
      </c>
      <c r="F148" s="159">
        <v>0</v>
      </c>
      <c r="G148" s="136">
        <f t="shared" si="17"/>
        <v>0</v>
      </c>
      <c r="H148" s="147">
        <f t="shared" si="18"/>
        <v>0</v>
      </c>
      <c r="I148" s="232"/>
      <c r="J148" s="225"/>
      <c r="K148" s="225"/>
    </row>
    <row r="149" spans="2:11" ht="18" customHeight="1" x14ac:dyDescent="0.25">
      <c r="B149" s="76"/>
      <c r="C149" s="180" t="s">
        <v>19</v>
      </c>
      <c r="D149" s="188" t="s">
        <v>20</v>
      </c>
      <c r="E149" s="71">
        <v>0</v>
      </c>
      <c r="F149" s="160">
        <v>0</v>
      </c>
      <c r="G149" s="137">
        <f t="shared" si="17"/>
        <v>0</v>
      </c>
      <c r="H149" s="148">
        <f t="shared" si="18"/>
        <v>0</v>
      </c>
      <c r="I149" s="233"/>
      <c r="J149" s="226"/>
      <c r="K149" s="226"/>
    </row>
    <row r="150" spans="2:11" ht="18" customHeight="1" x14ac:dyDescent="0.25">
      <c r="B150" s="74" t="str">
        <f>B45</f>
        <v>Produit/service 15</v>
      </c>
      <c r="C150" s="179" t="s">
        <v>15</v>
      </c>
      <c r="D150" s="186" t="s">
        <v>5</v>
      </c>
      <c r="E150" s="64">
        <v>0</v>
      </c>
      <c r="F150" s="158">
        <v>0</v>
      </c>
      <c r="G150" s="135">
        <f t="shared" si="17"/>
        <v>0</v>
      </c>
      <c r="H150" s="147">
        <f>G150*$D$45*$H$45</f>
        <v>0</v>
      </c>
      <c r="I150" s="231">
        <f>SUM(G150:G154)</f>
        <v>0</v>
      </c>
      <c r="J150" s="224">
        <f>E45-I150</f>
        <v>0</v>
      </c>
      <c r="K150" s="224">
        <f>I45-SUM(H150:H154)</f>
        <v>0</v>
      </c>
    </row>
    <row r="151" spans="2:11" ht="18" customHeight="1" x14ac:dyDescent="0.25">
      <c r="B151" s="76"/>
      <c r="C151" s="180" t="s">
        <v>16</v>
      </c>
      <c r="D151" s="187" t="s">
        <v>6</v>
      </c>
      <c r="E151" s="67">
        <v>0</v>
      </c>
      <c r="F151" s="159">
        <v>0</v>
      </c>
      <c r="G151" s="136">
        <f t="shared" si="17"/>
        <v>0</v>
      </c>
      <c r="H151" s="147">
        <f t="shared" ref="H151:H154" si="19">G151*$D$45*$H$45</f>
        <v>0</v>
      </c>
      <c r="I151" s="232"/>
      <c r="J151" s="225"/>
      <c r="K151" s="225"/>
    </row>
    <row r="152" spans="2:11" ht="18" customHeight="1" x14ac:dyDescent="0.25">
      <c r="B152" s="76"/>
      <c r="C152" s="180" t="s">
        <v>17</v>
      </c>
      <c r="D152" s="187" t="s">
        <v>7</v>
      </c>
      <c r="E152" s="67">
        <v>0</v>
      </c>
      <c r="F152" s="159">
        <v>0</v>
      </c>
      <c r="G152" s="136">
        <f t="shared" si="17"/>
        <v>0</v>
      </c>
      <c r="H152" s="147">
        <f t="shared" si="19"/>
        <v>0</v>
      </c>
      <c r="I152" s="232"/>
      <c r="J152" s="225"/>
      <c r="K152" s="225"/>
    </row>
    <row r="153" spans="2:11" ht="18" customHeight="1" x14ac:dyDescent="0.25">
      <c r="B153" s="76"/>
      <c r="C153" s="180" t="s">
        <v>18</v>
      </c>
      <c r="D153" s="187" t="s">
        <v>8</v>
      </c>
      <c r="E153" s="67">
        <v>0</v>
      </c>
      <c r="F153" s="159">
        <v>0</v>
      </c>
      <c r="G153" s="136">
        <f t="shared" si="17"/>
        <v>0</v>
      </c>
      <c r="H153" s="147">
        <f t="shared" si="19"/>
        <v>0</v>
      </c>
      <c r="I153" s="232"/>
      <c r="J153" s="225"/>
      <c r="K153" s="225"/>
    </row>
    <row r="154" spans="2:11" ht="18" customHeight="1" thickBot="1" x14ac:dyDescent="0.3">
      <c r="B154" s="76"/>
      <c r="C154" s="185" t="s">
        <v>19</v>
      </c>
      <c r="D154" s="188" t="s">
        <v>20</v>
      </c>
      <c r="E154" s="71">
        <v>0</v>
      </c>
      <c r="F154" s="160">
        <v>0</v>
      </c>
      <c r="G154" s="137">
        <f t="shared" si="17"/>
        <v>0</v>
      </c>
      <c r="H154" s="147">
        <f t="shared" si="19"/>
        <v>0</v>
      </c>
      <c r="I154" s="233"/>
      <c r="J154" s="226"/>
      <c r="K154" s="226"/>
    </row>
    <row r="155" spans="2:11" ht="18" customHeight="1" thickBot="1" x14ac:dyDescent="0.3">
      <c r="B155" s="1"/>
      <c r="C155" s="1"/>
      <c r="D155" s="1"/>
      <c r="E155" s="1"/>
      <c r="F155" s="1"/>
      <c r="G155" s="1"/>
      <c r="H155" s="129" t="e">
        <f>SUM(H80:H154)</f>
        <v>#REF!</v>
      </c>
      <c r="I155" s="1"/>
      <c r="J155" s="1"/>
      <c r="K155" s="1"/>
    </row>
    <row r="156" spans="2:11" ht="18" customHeight="1" x14ac:dyDescent="0.25">
      <c r="G156" s="14"/>
    </row>
    <row r="157" spans="2:11" ht="18" customHeight="1" x14ac:dyDescent="0.25">
      <c r="B157" s="240" t="s">
        <v>79</v>
      </c>
      <c r="C157" s="240"/>
      <c r="D157" s="240"/>
      <c r="E157" s="240"/>
      <c r="F157" s="240"/>
      <c r="G157" s="240"/>
      <c r="H157" s="240"/>
      <c r="I157" s="240"/>
    </row>
    <row r="158" spans="2:11" ht="18" customHeight="1" x14ac:dyDescent="0.25">
      <c r="B158" s="240"/>
      <c r="C158" s="240"/>
      <c r="D158" s="240"/>
      <c r="E158" s="240"/>
      <c r="F158" s="240"/>
      <c r="G158" s="240"/>
      <c r="H158" s="240"/>
      <c r="I158" s="240"/>
    </row>
    <row r="159" spans="2:11" ht="18" customHeight="1" x14ac:dyDescent="0.25">
      <c r="E159" s="6"/>
    </row>
    <row r="160" spans="2:11" ht="18" customHeight="1" x14ac:dyDescent="0.25">
      <c r="B160" s="77" t="s">
        <v>136</v>
      </c>
      <c r="C160" s="78"/>
      <c r="D160" s="78"/>
      <c r="E160" s="78"/>
      <c r="F160" s="5"/>
      <c r="G160" s="5"/>
    </row>
    <row r="161" spans="2:7" ht="18" customHeight="1" x14ac:dyDescent="0.25">
      <c r="B161" s="153" t="s">
        <v>36</v>
      </c>
      <c r="C161" s="78"/>
      <c r="D161" s="77" t="s">
        <v>38</v>
      </c>
      <c r="E161" s="78"/>
      <c r="F161" s="163" t="s">
        <v>39</v>
      </c>
      <c r="G161" s="5"/>
    </row>
    <row r="162" spans="2:7" ht="18" customHeight="1" x14ac:dyDescent="0.25">
      <c r="B162" s="227" t="s">
        <v>126</v>
      </c>
      <c r="C162" s="227" t="s">
        <v>135</v>
      </c>
      <c r="D162" s="227" t="s">
        <v>126</v>
      </c>
      <c r="E162" s="227" t="s">
        <v>135</v>
      </c>
      <c r="F162" s="227" t="s">
        <v>126</v>
      </c>
      <c r="G162" s="227" t="s">
        <v>135</v>
      </c>
    </row>
    <row r="163" spans="2:7" ht="18" customHeight="1" x14ac:dyDescent="0.25">
      <c r="B163" s="228"/>
      <c r="C163" s="228"/>
      <c r="D163" s="228"/>
      <c r="E163" s="228"/>
      <c r="F163" s="228"/>
      <c r="G163" s="228"/>
    </row>
    <row r="164" spans="2:7" ht="18" customHeight="1" x14ac:dyDescent="0.25">
      <c r="B164" s="132">
        <v>0</v>
      </c>
      <c r="C164" s="155">
        <f>'Paramètres Admin.'!C39</f>
        <v>1200</v>
      </c>
      <c r="D164" s="132">
        <v>0</v>
      </c>
      <c r="E164" s="155">
        <f>'Paramètres Admin.'!C39</f>
        <v>1200</v>
      </c>
      <c r="F164" s="132">
        <v>0</v>
      </c>
      <c r="G164" s="155">
        <f>'Paramètres Admin.'!C39</f>
        <v>1200</v>
      </c>
    </row>
    <row r="165" spans="2:7" ht="18" customHeight="1" x14ac:dyDescent="0.25">
      <c r="B165" s="133">
        <v>0</v>
      </c>
      <c r="C165" s="156">
        <f>'Paramètres Admin.'!C40</f>
        <v>1500</v>
      </c>
      <c r="D165" s="133">
        <v>0</v>
      </c>
      <c r="E165" s="156">
        <f>'Paramètres Admin.'!C40</f>
        <v>1500</v>
      </c>
      <c r="F165" s="133">
        <v>0</v>
      </c>
      <c r="G165" s="156">
        <f>'Paramètres Admin.'!C40</f>
        <v>1500</v>
      </c>
    </row>
    <row r="166" spans="2:7" ht="18" customHeight="1" x14ac:dyDescent="0.25">
      <c r="B166" s="134">
        <v>0</v>
      </c>
      <c r="C166" s="157">
        <f>'Paramètres Admin.'!C41</f>
        <v>1700</v>
      </c>
      <c r="D166" s="134">
        <v>0</v>
      </c>
      <c r="E166" s="157">
        <f>'Paramètres Admin.'!C41</f>
        <v>1700</v>
      </c>
      <c r="F166" s="134">
        <v>0</v>
      </c>
      <c r="G166" s="157">
        <f>'Paramètres Admin.'!C41</f>
        <v>1700</v>
      </c>
    </row>
    <row r="167" spans="2:7" ht="18" customHeight="1" x14ac:dyDescent="0.25">
      <c r="B167" s="263" t="s">
        <v>37</v>
      </c>
      <c r="C167" s="263"/>
      <c r="D167" s="263"/>
      <c r="E167" s="263"/>
      <c r="F167" s="263"/>
      <c r="G167" s="263"/>
    </row>
    <row r="168" spans="2:7" ht="18" customHeight="1" x14ac:dyDescent="0.25">
      <c r="B168" s="164"/>
      <c r="C168" s="164"/>
      <c r="D168" s="164"/>
      <c r="E168" s="164"/>
      <c r="F168" s="78"/>
      <c r="G168" s="5"/>
    </row>
    <row r="169" spans="2:7" ht="18" customHeight="1" x14ac:dyDescent="0.25">
      <c r="B169" s="79" t="s">
        <v>137</v>
      </c>
      <c r="C169" s="165"/>
      <c r="D169" s="80"/>
      <c r="E169" s="80"/>
      <c r="F169" s="88"/>
      <c r="G169" s="166"/>
    </row>
    <row r="170" spans="2:7" ht="18" customHeight="1" x14ac:dyDescent="0.25">
      <c r="B170" s="79" t="s">
        <v>36</v>
      </c>
      <c r="C170" s="165"/>
      <c r="D170" s="79" t="s">
        <v>38</v>
      </c>
      <c r="E170" s="80"/>
      <c r="F170" s="77" t="s">
        <v>39</v>
      </c>
      <c r="G170" s="166"/>
    </row>
    <row r="171" spans="2:7" ht="18" customHeight="1" x14ac:dyDescent="0.25">
      <c r="B171" s="227" t="s">
        <v>127</v>
      </c>
      <c r="C171" s="227" t="s">
        <v>135</v>
      </c>
      <c r="D171" s="227" t="s">
        <v>127</v>
      </c>
      <c r="E171" s="227" t="s">
        <v>135</v>
      </c>
      <c r="F171" s="227" t="s">
        <v>127</v>
      </c>
      <c r="G171" s="227" t="s">
        <v>135</v>
      </c>
    </row>
    <row r="172" spans="2:7" ht="18" customHeight="1" x14ac:dyDescent="0.25">
      <c r="B172" s="228"/>
      <c r="C172" s="228"/>
      <c r="D172" s="228"/>
      <c r="E172" s="228"/>
      <c r="F172" s="228"/>
      <c r="G172" s="228"/>
    </row>
    <row r="173" spans="2:7" ht="18" customHeight="1" x14ac:dyDescent="0.25">
      <c r="B173" s="133">
        <v>0</v>
      </c>
      <c r="C173" s="156">
        <f>'Paramètres Admin.'!C45</f>
        <v>1200</v>
      </c>
      <c r="D173" s="133">
        <v>0</v>
      </c>
      <c r="E173" s="156">
        <f>'Paramètres Admin.'!C45</f>
        <v>1200</v>
      </c>
      <c r="F173" s="133">
        <v>0</v>
      </c>
      <c r="G173" s="156">
        <f>'Paramètres Admin.'!C45</f>
        <v>1200</v>
      </c>
    </row>
    <row r="174" spans="2:7" ht="18" customHeight="1" x14ac:dyDescent="0.25">
      <c r="B174" s="133">
        <v>0</v>
      </c>
      <c r="C174" s="156">
        <f>'Paramètres Admin.'!C46</f>
        <v>1500</v>
      </c>
      <c r="D174" s="133">
        <v>0</v>
      </c>
      <c r="E174" s="156">
        <f>'Paramètres Admin.'!C46</f>
        <v>1500</v>
      </c>
      <c r="F174" s="133">
        <v>0</v>
      </c>
      <c r="G174" s="156">
        <f>'Paramètres Admin.'!C46</f>
        <v>1500</v>
      </c>
    </row>
    <row r="175" spans="2:7" ht="18" customHeight="1" x14ac:dyDescent="0.25">
      <c r="B175" s="134">
        <v>0</v>
      </c>
      <c r="C175" s="157">
        <f>'Paramètres Admin.'!C47</f>
        <v>1700</v>
      </c>
      <c r="D175" s="134">
        <v>0</v>
      </c>
      <c r="E175" s="157">
        <f>'Paramètres Admin.'!C47</f>
        <v>1700</v>
      </c>
      <c r="F175" s="134">
        <v>0</v>
      </c>
      <c r="G175" s="157">
        <f>'Paramètres Admin.'!C47</f>
        <v>1700</v>
      </c>
    </row>
    <row r="176" spans="2:7" ht="18" customHeight="1" x14ac:dyDescent="0.25">
      <c r="B176" s="263" t="s">
        <v>37</v>
      </c>
      <c r="C176" s="263"/>
      <c r="D176" s="263"/>
      <c r="E176" s="263"/>
      <c r="F176" s="263"/>
      <c r="G176" s="263"/>
    </row>
    <row r="177" spans="2:9" ht="18" customHeight="1" x14ac:dyDescent="0.25">
      <c r="B177" s="242" t="s">
        <v>130</v>
      </c>
      <c r="C177" s="138"/>
      <c r="D177" s="80"/>
      <c r="E177" s="80"/>
      <c r="F177" s="5"/>
      <c r="G177" s="38"/>
    </row>
    <row r="178" spans="2:9" ht="18" customHeight="1" x14ac:dyDescent="0.25">
      <c r="B178" s="243"/>
      <c r="C178" s="138"/>
      <c r="D178" s="80"/>
      <c r="E178" s="80"/>
      <c r="F178" s="5"/>
      <c r="G178" s="38"/>
    </row>
    <row r="179" spans="2:9" ht="18" customHeight="1" x14ac:dyDescent="0.25">
      <c r="B179" s="149" t="s">
        <v>36</v>
      </c>
      <c r="C179" s="139">
        <f>(B164*'Paramètres Admin.'!E39)+(B165*'Paramètres Admin.'!E40)+(B166*'Paramètres Admin.'!E41)+(B173*'Paramètres Admin.'!E45)+(B174*'Paramètres Admin.'!E46)+(B175*'Paramètres Admin.'!E47)</f>
        <v>0</v>
      </c>
      <c r="D179" s="80"/>
      <c r="E179" s="80"/>
      <c r="F179" s="5"/>
      <c r="G179" s="38"/>
    </row>
    <row r="180" spans="2:9" ht="18" customHeight="1" x14ac:dyDescent="0.25">
      <c r="B180" s="152" t="s">
        <v>38</v>
      </c>
      <c r="C180" s="140">
        <f>(D164*'Paramètres Admin.'!E39)+(D165*'Paramètres Admin.'!E40)+(D166*'Paramètres Admin.'!E41)+(D173*'Paramètres Admin.'!E45)+(D174*'Paramètres Admin.'!E46)+(D175*'Paramètres Admin.'!E47)</f>
        <v>0</v>
      </c>
      <c r="D180" s="80"/>
      <c r="E180" s="80"/>
      <c r="F180" s="5"/>
      <c r="G180" s="38"/>
    </row>
    <row r="181" spans="2:9" ht="18" customHeight="1" x14ac:dyDescent="0.25">
      <c r="B181" s="150" t="s">
        <v>39</v>
      </c>
      <c r="C181" s="141">
        <f>(F164*'Paramètres Admin.'!E39)+(F165*'Paramètres Admin.'!E40)+(F166*'Paramètres Admin.'!E41)+(F173*'Paramètres Admin.'!E45)+(F174*'Paramètres Admin.'!E46)+(F175*'Paramètres Admin.'!E47)</f>
        <v>0</v>
      </c>
      <c r="D181" s="80"/>
      <c r="E181" s="80"/>
      <c r="F181" s="5"/>
      <c r="G181" s="38"/>
    </row>
    <row r="182" spans="2:9" ht="18" customHeight="1" x14ac:dyDescent="0.25">
      <c r="B182" s="80"/>
      <c r="C182" s="80"/>
      <c r="D182" s="80"/>
      <c r="E182" s="78"/>
    </row>
    <row r="183" spans="2:9" ht="18" customHeight="1" x14ac:dyDescent="0.25">
      <c r="B183" s="230" t="s">
        <v>73</v>
      </c>
      <c r="C183" s="230"/>
      <c r="D183" s="230"/>
      <c r="E183" s="230"/>
      <c r="F183" s="230"/>
      <c r="G183" s="230"/>
      <c r="H183" s="230"/>
      <c r="I183" s="230"/>
    </row>
    <row r="184" spans="2:9" ht="18" customHeight="1" x14ac:dyDescent="0.25">
      <c r="B184" s="230"/>
      <c r="C184" s="230"/>
      <c r="D184" s="230"/>
      <c r="E184" s="230"/>
      <c r="F184" s="230"/>
      <c r="G184" s="230"/>
      <c r="H184" s="230"/>
      <c r="I184" s="230"/>
    </row>
    <row r="185" spans="2:9" ht="18" customHeight="1" x14ac:dyDescent="0.25"/>
    <row r="186" spans="2:9" ht="18" customHeight="1" x14ac:dyDescent="0.25">
      <c r="B186" s="264" t="s">
        <v>40</v>
      </c>
      <c r="C186" s="268" t="s">
        <v>41</v>
      </c>
      <c r="D186" s="266" t="s">
        <v>42</v>
      </c>
      <c r="E186" s="151"/>
    </row>
    <row r="187" spans="2:9" ht="18" customHeight="1" x14ac:dyDescent="0.25">
      <c r="B187" s="265"/>
      <c r="C187" s="269"/>
      <c r="D187" s="267"/>
      <c r="E187" s="151"/>
    </row>
    <row r="188" spans="2:9" ht="18" customHeight="1" x14ac:dyDescent="0.25">
      <c r="B188" s="144" t="s">
        <v>38</v>
      </c>
      <c r="C188" s="81">
        <v>0.1</v>
      </c>
      <c r="D188" s="145">
        <v>0</v>
      </c>
      <c r="E188" s="125"/>
    </row>
    <row r="189" spans="2:9" ht="18" customHeight="1" x14ac:dyDescent="0.25">
      <c r="B189" s="82" t="s">
        <v>39</v>
      </c>
      <c r="C189" s="83">
        <v>0.25</v>
      </c>
      <c r="D189" s="84">
        <v>0</v>
      </c>
    </row>
    <row r="190" spans="2:9" ht="18" customHeight="1" x14ac:dyDescent="0.25"/>
    <row r="191" spans="2:9" ht="18" customHeight="1" x14ac:dyDescent="0.25">
      <c r="B191" s="230" t="s">
        <v>74</v>
      </c>
      <c r="C191" s="230"/>
      <c r="D191" s="230"/>
      <c r="E191" s="230"/>
      <c r="F191" s="230"/>
      <c r="G191" s="230"/>
      <c r="H191" s="230"/>
      <c r="I191" s="230"/>
    </row>
    <row r="192" spans="2:9" ht="18" customHeight="1" x14ac:dyDescent="0.25">
      <c r="B192" s="230"/>
      <c r="C192" s="230"/>
      <c r="D192" s="230"/>
      <c r="E192" s="230"/>
      <c r="F192" s="230"/>
      <c r="G192" s="230"/>
      <c r="H192" s="230"/>
      <c r="I192" s="230"/>
    </row>
    <row r="193" spans="2:3" ht="18" customHeight="1" x14ac:dyDescent="0.25"/>
    <row r="194" spans="2:3" ht="18" customHeight="1" x14ac:dyDescent="0.25">
      <c r="B194" s="264" t="s">
        <v>43</v>
      </c>
      <c r="C194" s="1"/>
    </row>
    <row r="195" spans="2:3" ht="18" customHeight="1" x14ac:dyDescent="0.25">
      <c r="B195" s="265"/>
      <c r="C195" s="1"/>
    </row>
    <row r="196" spans="2:3" ht="18" customHeight="1" x14ac:dyDescent="0.25">
      <c r="B196" s="142" t="s">
        <v>134</v>
      </c>
      <c r="C196" s="128" t="e">
        <f>#REF!</f>
        <v>#REF!</v>
      </c>
    </row>
    <row r="197" spans="2:3" ht="18" customHeight="1" x14ac:dyDescent="0.25">
      <c r="B197" s="126" t="s">
        <v>45</v>
      </c>
      <c r="C197" s="85">
        <v>3.5000000000000003E-2</v>
      </c>
    </row>
    <row r="198" spans="2:3" ht="18" customHeight="1" x14ac:dyDescent="0.25">
      <c r="B198" s="124" t="s">
        <v>46</v>
      </c>
      <c r="C198" s="86">
        <v>10</v>
      </c>
    </row>
    <row r="199" spans="2:3" ht="18" customHeight="1" x14ac:dyDescent="0.25">
      <c r="B199" s="262" t="s">
        <v>133</v>
      </c>
      <c r="C199" s="262"/>
    </row>
    <row r="200" spans="2:3" ht="18" customHeight="1" x14ac:dyDescent="0.25"/>
    <row r="201" spans="2:3" ht="18" customHeight="1" x14ac:dyDescent="0.25"/>
    <row r="202" spans="2:3" ht="18" customHeight="1" x14ac:dyDescent="0.25"/>
    <row r="203" spans="2:3" ht="18" customHeight="1" x14ac:dyDescent="0.25"/>
    <row r="204" spans="2:3" ht="18" customHeight="1" x14ac:dyDescent="0.25"/>
    <row r="205" spans="2:3" ht="18" customHeight="1" x14ac:dyDescent="0.25"/>
    <row r="206" spans="2:3" ht="18" customHeight="1" x14ac:dyDescent="0.25"/>
    <row r="207" spans="2:3" ht="18" customHeight="1" x14ac:dyDescent="0.25"/>
    <row r="208" spans="2:3"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spans="8:8" ht="18" customHeight="1" x14ac:dyDescent="0.25"/>
    <row r="226" spans="8:8" ht="18" customHeight="1" x14ac:dyDescent="0.25"/>
    <row r="227" spans="8:8" ht="18" customHeight="1" x14ac:dyDescent="0.25"/>
    <row r="228" spans="8:8" ht="18" customHeight="1" x14ac:dyDescent="0.25"/>
    <row r="229" spans="8:8" ht="18" customHeight="1" x14ac:dyDescent="0.25"/>
    <row r="230" spans="8:8" ht="18" customHeight="1" x14ac:dyDescent="0.25"/>
    <row r="231" spans="8:8" ht="18" customHeight="1" x14ac:dyDescent="0.25"/>
    <row r="232" spans="8:8" ht="18" customHeight="1" x14ac:dyDescent="0.25"/>
    <row r="233" spans="8:8" ht="18" customHeight="1" x14ac:dyDescent="0.25"/>
    <row r="234" spans="8:8" ht="18" customHeight="1" x14ac:dyDescent="0.25"/>
    <row r="235" spans="8:8" ht="18" customHeight="1" x14ac:dyDescent="0.25"/>
    <row r="236" spans="8:8" ht="18" customHeight="1" x14ac:dyDescent="0.25"/>
    <row r="237" spans="8:8" ht="18" customHeight="1" x14ac:dyDescent="0.25"/>
    <row r="238" spans="8:8" ht="18" customHeight="1" x14ac:dyDescent="0.25"/>
    <row r="239" spans="8:8" ht="18" customHeight="1" x14ac:dyDescent="0.25"/>
    <row r="240" spans="8:8" ht="18" customHeight="1" x14ac:dyDescent="0.25">
      <c r="H240" s="125"/>
    </row>
    <row r="241" spans="8:8" ht="18" customHeight="1" x14ac:dyDescent="0.25">
      <c r="H241" s="125"/>
    </row>
    <row r="242" spans="8:8" ht="18" customHeight="1" x14ac:dyDescent="0.25"/>
    <row r="243" spans="8:8" ht="18" customHeight="1" x14ac:dyDescent="0.25"/>
    <row r="244" spans="8:8" ht="18" customHeight="1" x14ac:dyDescent="0.25"/>
    <row r="245" spans="8:8" ht="18" customHeight="1" x14ac:dyDescent="0.25"/>
    <row r="246" spans="8:8" ht="18" customHeight="1" x14ac:dyDescent="0.25"/>
    <row r="247" spans="8:8" ht="18" customHeight="1" x14ac:dyDescent="0.25">
      <c r="H247" s="125"/>
    </row>
    <row r="248" spans="8:8" ht="18" customHeight="1" x14ac:dyDescent="0.25">
      <c r="H248" s="125"/>
    </row>
    <row r="249" spans="8:8" ht="18" customHeight="1" x14ac:dyDescent="0.25"/>
    <row r="250" spans="8:8" ht="18" customHeight="1" x14ac:dyDescent="0.25"/>
    <row r="251" spans="8:8" ht="18" customHeight="1" x14ac:dyDescent="0.25"/>
    <row r="252" spans="8:8" ht="18" customHeight="1" x14ac:dyDescent="0.25"/>
    <row r="253" spans="8:8" ht="18" customHeight="1" x14ac:dyDescent="0.25"/>
    <row r="254" spans="8:8" ht="18" customHeight="1" x14ac:dyDescent="0.25"/>
    <row r="255" spans="8:8" ht="18" customHeight="1" x14ac:dyDescent="0.25"/>
    <row r="256" spans="8:8" ht="18" customHeight="1" x14ac:dyDescent="0.25"/>
    <row r="257" ht="17.100000000000001" customHeight="1" x14ac:dyDescent="0.25"/>
    <row r="258" ht="17.100000000000001" customHeight="1" x14ac:dyDescent="0.25"/>
    <row r="259" ht="17.100000000000001" customHeight="1" x14ac:dyDescent="0.25"/>
    <row r="260" ht="17.100000000000001" customHeight="1" x14ac:dyDescent="0.25"/>
  </sheetData>
  <sheetProtection algorithmName="SHA-512" hashValue="As8MacBWiAzeyoCxsJemM5+DlFksg/sTfcYvzQq6/XHUqEcgEQLCiY8QnPXpblDXWFuORbFc5G4ZSncOh/cbvA==" saltValue="m6gnD4TxmK5dL/z3wQSd9A==" spinCount="100000" sheet="1" objects="1" scenarios="1" selectLockedCells="1"/>
  <mergeCells count="116">
    <mergeCell ref="J150:J154"/>
    <mergeCell ref="B199:C199"/>
    <mergeCell ref="B176:G176"/>
    <mergeCell ref="B177:B178"/>
    <mergeCell ref="B194:B195"/>
    <mergeCell ref="D186:D187"/>
    <mergeCell ref="C186:C187"/>
    <mergeCell ref="B186:B187"/>
    <mergeCell ref="C162:C163"/>
    <mergeCell ref="G171:G172"/>
    <mergeCell ref="F171:F172"/>
    <mergeCell ref="E171:E172"/>
    <mergeCell ref="D171:D172"/>
    <mergeCell ref="B171:B172"/>
    <mergeCell ref="C171:C172"/>
    <mergeCell ref="B167:G167"/>
    <mergeCell ref="G162:G163"/>
    <mergeCell ref="F162:F163"/>
    <mergeCell ref="E162:E163"/>
    <mergeCell ref="D162:D163"/>
    <mergeCell ref="B162:B163"/>
    <mergeCell ref="B191:I192"/>
    <mergeCell ref="B157:I158"/>
    <mergeCell ref="B183:I184"/>
    <mergeCell ref="J145:J149"/>
    <mergeCell ref="I145:I149"/>
    <mergeCell ref="J140:J144"/>
    <mergeCell ref="I140:I144"/>
    <mergeCell ref="J135:J139"/>
    <mergeCell ref="I135:I139"/>
    <mergeCell ref="J130:J134"/>
    <mergeCell ref="I130:I134"/>
    <mergeCell ref="J125:J129"/>
    <mergeCell ref="I125:I129"/>
    <mergeCell ref="B2:I3"/>
    <mergeCell ref="B10:H11"/>
    <mergeCell ref="B25:F25"/>
    <mergeCell ref="B26:H27"/>
    <mergeCell ref="B28:F28"/>
    <mergeCell ref="D12:D13"/>
    <mergeCell ref="B12:C13"/>
    <mergeCell ref="B19:C19"/>
    <mergeCell ref="B18:C18"/>
    <mergeCell ref="B17:C17"/>
    <mergeCell ref="B16:C16"/>
    <mergeCell ref="B15:C15"/>
    <mergeCell ref="B14:C14"/>
    <mergeCell ref="C7:D8"/>
    <mergeCell ref="B4:M4"/>
    <mergeCell ref="B5:I6"/>
    <mergeCell ref="B23:C23"/>
    <mergeCell ref="B22:C22"/>
    <mergeCell ref="B21:C21"/>
    <mergeCell ref="B20:C20"/>
    <mergeCell ref="B7:B8"/>
    <mergeCell ref="E14:F14"/>
    <mergeCell ref="B78:B79"/>
    <mergeCell ref="I100:I104"/>
    <mergeCell ref="I95:I99"/>
    <mergeCell ref="I90:I94"/>
    <mergeCell ref="I85:I89"/>
    <mergeCell ref="I80:I84"/>
    <mergeCell ref="I78:I79"/>
    <mergeCell ref="H78:H79"/>
    <mergeCell ref="G78:G79"/>
    <mergeCell ref="F78:F79"/>
    <mergeCell ref="E78:E79"/>
    <mergeCell ref="I115:I119"/>
    <mergeCell ref="I110:I114"/>
    <mergeCell ref="I105:I109"/>
    <mergeCell ref="D78:D79"/>
    <mergeCell ref="C78:C79"/>
    <mergeCell ref="I120:I124"/>
    <mergeCell ref="I150:I154"/>
    <mergeCell ref="K78:K79"/>
    <mergeCell ref="J78:J79"/>
    <mergeCell ref="J85:J89"/>
    <mergeCell ref="J80:J84"/>
    <mergeCell ref="K95:K99"/>
    <mergeCell ref="K100:K104"/>
    <mergeCell ref="J100:J104"/>
    <mergeCell ref="J95:J99"/>
    <mergeCell ref="J90:J94"/>
    <mergeCell ref="J115:J119"/>
    <mergeCell ref="J120:J124"/>
    <mergeCell ref="K80:K84"/>
    <mergeCell ref="K85:K89"/>
    <mergeCell ref="K90:K94"/>
    <mergeCell ref="J110:J114"/>
    <mergeCell ref="J105:J109"/>
    <mergeCell ref="K145:K149"/>
    <mergeCell ref="H29:H30"/>
    <mergeCell ref="G29:G30"/>
    <mergeCell ref="E29:E30"/>
    <mergeCell ref="D29:D30"/>
    <mergeCell ref="B48:H49"/>
    <mergeCell ref="I29:I30"/>
    <mergeCell ref="F29:F30"/>
    <mergeCell ref="B75:H76"/>
    <mergeCell ref="C29:C30"/>
    <mergeCell ref="B29:B30"/>
    <mergeCell ref="B51:B52"/>
    <mergeCell ref="C51:C52"/>
    <mergeCell ref="D51:D52"/>
    <mergeCell ref="E51:E52"/>
    <mergeCell ref="F51:F52"/>
    <mergeCell ref="G51:G52"/>
    <mergeCell ref="K150:K154"/>
    <mergeCell ref="K135:K139"/>
    <mergeCell ref="K140:K144"/>
    <mergeCell ref="K125:K129"/>
    <mergeCell ref="K130:K134"/>
    <mergeCell ref="K115:K119"/>
    <mergeCell ref="K120:K124"/>
    <mergeCell ref="K105:K109"/>
    <mergeCell ref="K110:K114"/>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election activeCell="B2" sqref="B2:F3"/>
    </sheetView>
  </sheetViews>
  <sheetFormatPr baseColWidth="10" defaultColWidth="11.42578125" defaultRowHeight="15" x14ac:dyDescent="0.25"/>
  <cols>
    <col min="1" max="1" width="1.7109375" style="7" customWidth="1"/>
    <col min="2" max="6" width="15.7109375" style="7" customWidth="1"/>
    <col min="7" max="16384" width="11.42578125" style="7"/>
  </cols>
  <sheetData>
    <row r="1" spans="1:6" ht="18" customHeight="1" thickBot="1" x14ac:dyDescent="0.35">
      <c r="A1" s="1"/>
      <c r="B1" s="1"/>
      <c r="C1" s="1"/>
      <c r="D1" s="1"/>
      <c r="E1" s="1"/>
      <c r="F1" s="1"/>
    </row>
    <row r="2" spans="1:6" ht="18" customHeight="1" x14ac:dyDescent="0.25">
      <c r="A2" s="1"/>
      <c r="B2" s="234" t="s">
        <v>53</v>
      </c>
      <c r="C2" s="235"/>
      <c r="D2" s="235"/>
      <c r="E2" s="235"/>
      <c r="F2" s="236"/>
    </row>
    <row r="3" spans="1:6" ht="18" customHeight="1" thickBot="1" x14ac:dyDescent="0.3">
      <c r="A3" s="1"/>
      <c r="B3" s="237"/>
      <c r="C3" s="238"/>
      <c r="D3" s="238"/>
      <c r="E3" s="238"/>
      <c r="F3" s="239"/>
    </row>
    <row r="4" spans="1:6" ht="18" customHeight="1" x14ac:dyDescent="0.3">
      <c r="A4" s="1"/>
      <c r="B4" s="78"/>
      <c r="C4" s="78"/>
      <c r="D4" s="78"/>
      <c r="E4" s="78"/>
      <c r="F4" s="1"/>
    </row>
    <row r="5" spans="1:6" ht="18" customHeight="1" x14ac:dyDescent="0.3">
      <c r="A5" s="1"/>
      <c r="B5" s="272" t="s">
        <v>44</v>
      </c>
      <c r="C5" s="273"/>
      <c r="D5" s="92" t="e">
        <f>Paramètres!C196</f>
        <v>#REF!</v>
      </c>
      <c r="E5" s="78"/>
      <c r="F5" s="1"/>
    </row>
    <row r="6" spans="1:6" ht="18" customHeight="1" x14ac:dyDescent="0.3">
      <c r="A6" s="1"/>
      <c r="B6" s="270" t="s">
        <v>45</v>
      </c>
      <c r="C6" s="271"/>
      <c r="D6" s="93">
        <f>Paramètres!C197</f>
        <v>3.5000000000000003E-2</v>
      </c>
      <c r="E6" s="78"/>
      <c r="F6" s="1"/>
    </row>
    <row r="7" spans="1:6" ht="18" customHeight="1" x14ac:dyDescent="0.3">
      <c r="A7" s="1"/>
      <c r="B7" s="270" t="s">
        <v>54</v>
      </c>
      <c r="C7" s="271"/>
      <c r="D7" s="94">
        <v>1</v>
      </c>
      <c r="E7" s="78"/>
      <c r="F7" s="1"/>
    </row>
    <row r="8" spans="1:6" ht="18" customHeight="1" x14ac:dyDescent="0.25">
      <c r="A8" s="1"/>
      <c r="B8" s="270" t="s">
        <v>55</v>
      </c>
      <c r="C8" s="271"/>
      <c r="D8" s="94">
        <f>Paramètres!C198</f>
        <v>10</v>
      </c>
      <c r="E8" s="78"/>
      <c r="F8" s="1"/>
    </row>
    <row r="9" spans="1:6" ht="18" customHeight="1" x14ac:dyDescent="0.3">
      <c r="A9" s="1"/>
      <c r="B9" s="270" t="s">
        <v>56</v>
      </c>
      <c r="C9" s="271"/>
      <c r="D9" s="95" t="e">
        <f>-PMT(D6/D7,D7*D8,D5)</f>
        <v>#REF!</v>
      </c>
      <c r="E9" s="78"/>
      <c r="F9" s="1"/>
    </row>
    <row r="10" spans="1:6" ht="18" customHeight="1" x14ac:dyDescent="0.3">
      <c r="A10" s="1"/>
      <c r="B10" s="78"/>
      <c r="C10" s="78"/>
      <c r="D10" s="78"/>
      <c r="E10" s="78"/>
      <c r="F10" s="1"/>
    </row>
    <row r="11" spans="1:6" ht="18" customHeight="1" x14ac:dyDescent="0.25">
      <c r="A11" s="1"/>
      <c r="B11" s="40" t="s">
        <v>57</v>
      </c>
      <c r="C11" s="87" t="s">
        <v>56</v>
      </c>
      <c r="D11" s="87" t="s">
        <v>58</v>
      </c>
      <c r="E11" s="87" t="s">
        <v>59</v>
      </c>
      <c r="F11" s="87" t="s">
        <v>60</v>
      </c>
    </row>
    <row r="12" spans="1:6" ht="18" customHeight="1" x14ac:dyDescent="0.3">
      <c r="A12" s="1"/>
      <c r="B12" s="88">
        <v>1</v>
      </c>
      <c r="C12" s="89" t="e">
        <f t="shared" ref="C12:C21" si="0">IF(B12&lt;=$D$7*D$8,D$9,"")</f>
        <v>#REF!</v>
      </c>
      <c r="D12" s="88" t="e">
        <f>IF(B12&lt;=($D$7*$D$8),($D$6/$D$7)*D5,"")</f>
        <v>#REF!</v>
      </c>
      <c r="E12" s="89" t="e">
        <f t="shared" ref="E12:E21" si="1">IF(B12&lt;=($D$7*$D$8),C12-D12,"")</f>
        <v>#REF!</v>
      </c>
      <c r="F12" s="90" t="e">
        <f>IF(B12&lt;=($D$7*$D$8),D5-E12,"")</f>
        <v>#REF!</v>
      </c>
    </row>
    <row r="13" spans="1:6" ht="18" customHeight="1" x14ac:dyDescent="0.3">
      <c r="A13" s="1"/>
      <c r="B13" s="88">
        <f t="shared" ref="B13:B21" si="2">IF(B12&lt;($D$7*$D$8),B12+1,"")</f>
        <v>2</v>
      </c>
      <c r="C13" s="89" t="e">
        <f t="shared" si="0"/>
        <v>#REF!</v>
      </c>
      <c r="D13" s="91" t="e">
        <f t="shared" ref="D13:D21" si="3">IF(B13&lt;=($D$7*$D$8),($D$6/$D$7)*F12,"")</f>
        <v>#REF!</v>
      </c>
      <c r="E13" s="89" t="e">
        <f t="shared" si="1"/>
        <v>#REF!</v>
      </c>
      <c r="F13" s="90" t="e">
        <f t="shared" ref="F13:F21" si="4">IF(B13&lt;=($D$7*$D$8),F12-E13,"")</f>
        <v>#REF!</v>
      </c>
    </row>
    <row r="14" spans="1:6" ht="18" customHeight="1" x14ac:dyDescent="0.3">
      <c r="A14" s="1"/>
      <c r="B14" s="88">
        <f t="shared" si="2"/>
        <v>3</v>
      </c>
      <c r="C14" s="89" t="e">
        <f t="shared" si="0"/>
        <v>#REF!</v>
      </c>
      <c r="D14" s="91" t="e">
        <f t="shared" si="3"/>
        <v>#REF!</v>
      </c>
      <c r="E14" s="89" t="e">
        <f t="shared" si="1"/>
        <v>#REF!</v>
      </c>
      <c r="F14" s="90" t="e">
        <f t="shared" si="4"/>
        <v>#REF!</v>
      </c>
    </row>
    <row r="15" spans="1:6" ht="18" customHeight="1" x14ac:dyDescent="0.3">
      <c r="A15" s="1"/>
      <c r="B15" s="88">
        <f t="shared" si="2"/>
        <v>4</v>
      </c>
      <c r="C15" s="89" t="e">
        <f t="shared" si="0"/>
        <v>#REF!</v>
      </c>
      <c r="D15" s="91" t="e">
        <f t="shared" si="3"/>
        <v>#REF!</v>
      </c>
      <c r="E15" s="89" t="e">
        <f t="shared" si="1"/>
        <v>#REF!</v>
      </c>
      <c r="F15" s="90" t="e">
        <f t="shared" si="4"/>
        <v>#REF!</v>
      </c>
    </row>
    <row r="16" spans="1:6" ht="18" customHeight="1" x14ac:dyDescent="0.3">
      <c r="A16" s="1"/>
      <c r="B16" s="88">
        <f t="shared" si="2"/>
        <v>5</v>
      </c>
      <c r="C16" s="89" t="e">
        <f t="shared" si="0"/>
        <v>#REF!</v>
      </c>
      <c r="D16" s="91" t="e">
        <f t="shared" si="3"/>
        <v>#REF!</v>
      </c>
      <c r="E16" s="89" t="e">
        <f t="shared" si="1"/>
        <v>#REF!</v>
      </c>
      <c r="F16" s="90" t="e">
        <f t="shared" si="4"/>
        <v>#REF!</v>
      </c>
    </row>
    <row r="17" spans="1:6" ht="18" customHeight="1" x14ac:dyDescent="0.3">
      <c r="A17" s="1"/>
      <c r="B17" s="88">
        <f t="shared" si="2"/>
        <v>6</v>
      </c>
      <c r="C17" s="89" t="e">
        <f t="shared" si="0"/>
        <v>#REF!</v>
      </c>
      <c r="D17" s="91" t="e">
        <f t="shared" si="3"/>
        <v>#REF!</v>
      </c>
      <c r="E17" s="89" t="e">
        <f t="shared" si="1"/>
        <v>#REF!</v>
      </c>
      <c r="F17" s="90" t="e">
        <f t="shared" si="4"/>
        <v>#REF!</v>
      </c>
    </row>
    <row r="18" spans="1:6" ht="18" customHeight="1" x14ac:dyDescent="0.3">
      <c r="A18" s="1"/>
      <c r="B18" s="88">
        <f t="shared" si="2"/>
        <v>7</v>
      </c>
      <c r="C18" s="89" t="e">
        <f t="shared" si="0"/>
        <v>#REF!</v>
      </c>
      <c r="D18" s="91" t="e">
        <f t="shared" si="3"/>
        <v>#REF!</v>
      </c>
      <c r="E18" s="89" t="e">
        <f t="shared" si="1"/>
        <v>#REF!</v>
      </c>
      <c r="F18" s="90" t="e">
        <f t="shared" si="4"/>
        <v>#REF!</v>
      </c>
    </row>
    <row r="19" spans="1:6" ht="18" customHeight="1" x14ac:dyDescent="0.3">
      <c r="A19" s="1"/>
      <c r="B19" s="88">
        <f t="shared" si="2"/>
        <v>8</v>
      </c>
      <c r="C19" s="89" t="e">
        <f t="shared" si="0"/>
        <v>#REF!</v>
      </c>
      <c r="D19" s="91" t="e">
        <f t="shared" si="3"/>
        <v>#REF!</v>
      </c>
      <c r="E19" s="89" t="e">
        <f t="shared" si="1"/>
        <v>#REF!</v>
      </c>
      <c r="F19" s="90" t="e">
        <f t="shared" si="4"/>
        <v>#REF!</v>
      </c>
    </row>
    <row r="20" spans="1:6" ht="18" customHeight="1" x14ac:dyDescent="0.3">
      <c r="A20" s="1"/>
      <c r="B20" s="88">
        <f t="shared" si="2"/>
        <v>9</v>
      </c>
      <c r="C20" s="89" t="e">
        <f t="shared" si="0"/>
        <v>#REF!</v>
      </c>
      <c r="D20" s="91" t="e">
        <f t="shared" si="3"/>
        <v>#REF!</v>
      </c>
      <c r="E20" s="89" t="e">
        <f t="shared" si="1"/>
        <v>#REF!</v>
      </c>
      <c r="F20" s="90" t="e">
        <f t="shared" si="4"/>
        <v>#REF!</v>
      </c>
    </row>
    <row r="21" spans="1:6" ht="18" customHeight="1" x14ac:dyDescent="0.3">
      <c r="A21" s="1"/>
      <c r="B21" s="88">
        <f t="shared" si="2"/>
        <v>10</v>
      </c>
      <c r="C21" s="89" t="e">
        <f t="shared" si="0"/>
        <v>#REF!</v>
      </c>
      <c r="D21" s="91" t="e">
        <f t="shared" si="3"/>
        <v>#REF!</v>
      </c>
      <c r="E21" s="89" t="e">
        <f t="shared" si="1"/>
        <v>#REF!</v>
      </c>
      <c r="F21" s="90" t="e">
        <f t="shared" si="4"/>
        <v>#REF!</v>
      </c>
    </row>
    <row r="22" spans="1:6" ht="18" customHeight="1" x14ac:dyDescent="0.3"/>
    <row r="23" spans="1:6" ht="18" customHeight="1" x14ac:dyDescent="0.25"/>
    <row r="24" spans="1:6" ht="18" customHeight="1" x14ac:dyDescent="0.25"/>
    <row r="25" spans="1:6" ht="18" customHeight="1" x14ac:dyDescent="0.25"/>
    <row r="26" spans="1:6" ht="18" customHeight="1" x14ac:dyDescent="0.25"/>
    <row r="27" spans="1:6" ht="18" customHeight="1" x14ac:dyDescent="0.25"/>
    <row r="28" spans="1:6" ht="18" customHeight="1" x14ac:dyDescent="0.25"/>
    <row r="29" spans="1:6" ht="18" customHeight="1" x14ac:dyDescent="0.25"/>
  </sheetData>
  <sheetProtection algorithmName="SHA-512" hashValue="6tcvddcxH2tt0Cks+dmdfQX0H1XX88H4Z6oliTDHuKAlD+W/enNKINwYAD7/5JkIOYCnuO6SZiUnScl7s/iiXg==" saltValue="YL+LaPOdQIJlj03XlG+Mng==" spinCount="100000" sheet="1" objects="1" scenarios="1" selectLockedCells="1" selectUnlockedCells="1"/>
  <mergeCells count="6">
    <mergeCell ref="B9:C9"/>
    <mergeCell ref="B2:F3"/>
    <mergeCell ref="B5:C5"/>
    <mergeCell ref="B6:C6"/>
    <mergeCell ref="B7:C7"/>
    <mergeCell ref="B8:C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P36"/>
  <sheetViews>
    <sheetView showGridLines="0" tabSelected="1" zoomScale="80" zoomScaleNormal="80" workbookViewId="0">
      <selection activeCell="J11" sqref="J11:K11"/>
    </sheetView>
  </sheetViews>
  <sheetFormatPr baseColWidth="10" defaultColWidth="11.42578125" defaultRowHeight="15" x14ac:dyDescent="0.25"/>
  <cols>
    <col min="1" max="1" width="1.7109375" style="1" customWidth="1"/>
    <col min="2" max="2" width="3.5703125" style="1" customWidth="1"/>
    <col min="3" max="6" width="10.7109375" style="1" customWidth="1"/>
    <col min="7" max="7" width="14.5703125" style="1" customWidth="1"/>
    <col min="8" max="8" width="8.28515625" style="1" customWidth="1"/>
    <col min="9" max="9" width="11.42578125" style="1" bestFit="1" customWidth="1"/>
    <col min="10" max="10" width="10.7109375" style="1" customWidth="1"/>
    <col min="11" max="11" width="28.85546875" style="1" customWidth="1"/>
    <col min="12" max="14" width="10.7109375" style="1" customWidth="1"/>
    <col min="15" max="15" width="19.5703125" style="1" customWidth="1"/>
    <col min="16" max="16" width="11.42578125" style="1"/>
    <col min="17" max="16384" width="11.42578125" style="7"/>
  </cols>
  <sheetData>
    <row r="1" spans="2:15" ht="18" customHeight="1" thickBot="1" x14ac:dyDescent="0.3"/>
    <row r="2" spans="2:15" ht="18" customHeight="1" x14ac:dyDescent="0.25">
      <c r="B2" s="307" t="s">
        <v>188</v>
      </c>
      <c r="C2" s="308"/>
      <c r="D2" s="308"/>
      <c r="E2" s="308"/>
      <c r="F2" s="308"/>
      <c r="G2" s="308"/>
      <c r="H2" s="308"/>
      <c r="I2" s="308"/>
      <c r="J2" s="308"/>
      <c r="K2" s="308"/>
      <c r="L2" s="308"/>
      <c r="M2" s="308"/>
      <c r="N2" s="308"/>
      <c r="O2" s="309"/>
    </row>
    <row r="3" spans="2:15" ht="18" customHeight="1" thickBot="1" x14ac:dyDescent="0.3">
      <c r="B3" s="310"/>
      <c r="C3" s="311"/>
      <c r="D3" s="311"/>
      <c r="E3" s="311"/>
      <c r="F3" s="311"/>
      <c r="G3" s="311"/>
      <c r="H3" s="311"/>
      <c r="I3" s="311"/>
      <c r="J3" s="311"/>
      <c r="K3" s="311"/>
      <c r="L3" s="311"/>
      <c r="M3" s="311"/>
      <c r="N3" s="311"/>
      <c r="O3" s="312"/>
    </row>
    <row r="4" spans="2:15" ht="18" customHeight="1" x14ac:dyDescent="0.25">
      <c r="B4" s="252" t="s">
        <v>47</v>
      </c>
      <c r="C4" s="252"/>
      <c r="D4" s="252"/>
      <c r="E4" s="252"/>
      <c r="F4" s="252"/>
      <c r="G4" s="252"/>
      <c r="H4" s="252"/>
      <c r="I4" s="252"/>
      <c r="J4" s="252"/>
      <c r="K4" s="252"/>
      <c r="L4" s="252"/>
      <c r="M4" s="252"/>
      <c r="N4" s="252"/>
      <c r="O4" s="252"/>
    </row>
    <row r="5" spans="2:15" ht="37.5" customHeight="1" x14ac:dyDescent="0.25">
      <c r="B5" s="313"/>
      <c r="C5" s="313"/>
      <c r="D5" s="313"/>
      <c r="E5" s="313"/>
      <c r="F5" s="313"/>
      <c r="G5" s="314"/>
      <c r="H5" s="211" t="s">
        <v>183</v>
      </c>
      <c r="I5" s="210" t="s">
        <v>184</v>
      </c>
      <c r="J5" s="315" t="s">
        <v>159</v>
      </c>
      <c r="K5" s="316"/>
      <c r="L5" s="315" t="s">
        <v>160</v>
      </c>
      <c r="M5" s="316"/>
      <c r="N5" s="315" t="s">
        <v>161</v>
      </c>
      <c r="O5" s="316"/>
    </row>
    <row r="6" spans="2:15" ht="18" customHeight="1" x14ac:dyDescent="0.25">
      <c r="B6" s="304"/>
      <c r="C6" s="304"/>
      <c r="D6" s="304"/>
      <c r="E6" s="304"/>
      <c r="F6" s="304"/>
      <c r="G6" s="304"/>
      <c r="H6" s="208"/>
      <c r="I6" s="208"/>
      <c r="J6" s="305"/>
      <c r="K6" s="305"/>
      <c r="L6" s="305"/>
      <c r="M6" s="305"/>
      <c r="N6" s="305"/>
      <c r="O6" s="305"/>
    </row>
    <row r="7" spans="2:15" ht="18" customHeight="1" x14ac:dyDescent="0.25">
      <c r="B7" s="294" t="s">
        <v>163</v>
      </c>
      <c r="C7" s="295"/>
      <c r="D7" s="295"/>
      <c r="E7" s="295"/>
      <c r="F7" s="295"/>
      <c r="G7" s="296"/>
      <c r="H7" s="214"/>
      <c r="I7" s="214"/>
      <c r="J7" s="279" t="s">
        <v>190</v>
      </c>
      <c r="K7" s="279"/>
      <c r="L7" s="279" t="e">
        <f>J7+(J7*Paramètres!C188)</f>
        <v>#VALUE!</v>
      </c>
      <c r="M7" s="279"/>
      <c r="N7" s="279" t="e">
        <f>J7+(J7*Paramètres!C189)</f>
        <v>#VALUE!</v>
      </c>
      <c r="O7" s="279"/>
    </row>
    <row r="8" spans="2:15" ht="18" customHeight="1" x14ac:dyDescent="0.25">
      <c r="B8" s="294" t="s">
        <v>162</v>
      </c>
      <c r="C8" s="295"/>
      <c r="D8" s="295"/>
      <c r="E8" s="295"/>
      <c r="F8" s="295"/>
      <c r="G8" s="296"/>
      <c r="H8" s="214"/>
      <c r="I8" s="214"/>
      <c r="J8" s="279">
        <v>0</v>
      </c>
      <c r="K8" s="279"/>
      <c r="L8" s="279">
        <v>0</v>
      </c>
      <c r="M8" s="279"/>
      <c r="N8" s="279">
        <f>J8+(J8*Paramètres!D189)</f>
        <v>0</v>
      </c>
      <c r="O8" s="279"/>
    </row>
    <row r="9" spans="2:15" ht="18" customHeight="1" x14ac:dyDescent="0.25">
      <c r="B9" s="284" t="s">
        <v>177</v>
      </c>
      <c r="C9" s="285"/>
      <c r="D9" s="285"/>
      <c r="E9" s="285"/>
      <c r="F9" s="285"/>
      <c r="G9" s="286"/>
      <c r="H9" s="215"/>
      <c r="I9" s="215"/>
      <c r="J9" s="274" t="s">
        <v>189</v>
      </c>
      <c r="K9" s="274"/>
      <c r="L9" s="274">
        <v>55000</v>
      </c>
      <c r="M9" s="274"/>
      <c r="N9" s="274" t="e">
        <f>N7-N8</f>
        <v>#VALUE!</v>
      </c>
      <c r="O9" s="274"/>
    </row>
    <row r="10" spans="2:15" ht="18" customHeight="1" x14ac:dyDescent="0.25">
      <c r="B10" s="323"/>
      <c r="C10" s="323"/>
      <c r="D10" s="323"/>
      <c r="E10" s="323"/>
      <c r="F10" s="323"/>
      <c r="G10" s="323"/>
      <c r="H10" s="207"/>
      <c r="I10" s="207"/>
      <c r="J10" s="306"/>
      <c r="K10" s="306"/>
      <c r="L10" s="306"/>
      <c r="M10" s="306"/>
      <c r="N10" s="306"/>
      <c r="O10" s="306"/>
    </row>
    <row r="11" spans="2:15" ht="18" customHeight="1" x14ac:dyDescent="0.25">
      <c r="B11" s="284" t="s">
        <v>167</v>
      </c>
      <c r="C11" s="285"/>
      <c r="D11" s="285"/>
      <c r="E11" s="286"/>
      <c r="F11" s="320"/>
      <c r="G11" s="321"/>
      <c r="H11" s="194"/>
      <c r="I11" s="194"/>
      <c r="J11" s="322"/>
      <c r="K11" s="322"/>
      <c r="L11" s="322"/>
      <c r="M11" s="322"/>
      <c r="N11" s="322"/>
      <c r="O11" s="322"/>
    </row>
    <row r="12" spans="2:15" ht="18" customHeight="1" x14ac:dyDescent="0.25">
      <c r="B12" s="294" t="s">
        <v>164</v>
      </c>
      <c r="C12" s="295"/>
      <c r="D12" s="295"/>
      <c r="E12" s="295"/>
      <c r="F12" s="295"/>
      <c r="G12" s="296"/>
      <c r="H12" s="196"/>
      <c r="I12" s="214"/>
      <c r="J12" s="279">
        <v>0</v>
      </c>
      <c r="K12" s="279"/>
      <c r="L12" s="279">
        <f>J12</f>
        <v>0</v>
      </c>
      <c r="M12" s="279"/>
      <c r="N12" s="279">
        <f>J12</f>
        <v>0</v>
      </c>
      <c r="O12" s="279"/>
    </row>
    <row r="13" spans="2:15" ht="18" customHeight="1" x14ac:dyDescent="0.25">
      <c r="B13" s="294" t="s">
        <v>168</v>
      </c>
      <c r="C13" s="295"/>
      <c r="D13" s="295"/>
      <c r="E13" s="295"/>
      <c r="F13" s="295"/>
      <c r="G13" s="296"/>
      <c r="H13" s="196"/>
      <c r="I13" s="196" t="s">
        <v>186</v>
      </c>
      <c r="J13" s="279">
        <f>Paramètres!D15</f>
        <v>0</v>
      </c>
      <c r="K13" s="279"/>
      <c r="L13" s="279">
        <f>J13*(1+Paramètres!C188)</f>
        <v>0</v>
      </c>
      <c r="M13" s="279"/>
      <c r="N13" s="279">
        <f>J13*(1+Paramètres!C189)</f>
        <v>0</v>
      </c>
      <c r="O13" s="279"/>
    </row>
    <row r="14" spans="2:15" ht="18" customHeight="1" x14ac:dyDescent="0.25">
      <c r="B14" s="317" t="s">
        <v>165</v>
      </c>
      <c r="C14" s="318"/>
      <c r="D14" s="318"/>
      <c r="E14" s="318"/>
      <c r="F14" s="318"/>
      <c r="G14" s="319"/>
      <c r="H14" s="212"/>
      <c r="I14" s="212" t="s">
        <v>185</v>
      </c>
      <c r="J14" s="300">
        <v>0</v>
      </c>
      <c r="K14" s="301"/>
      <c r="L14" s="300">
        <f>J14*(1+Paramètres!C188)</f>
        <v>0</v>
      </c>
      <c r="M14" s="301"/>
      <c r="N14" s="300">
        <f>J14*(1+Paramètres!C189)</f>
        <v>0</v>
      </c>
      <c r="O14" s="301"/>
    </row>
    <row r="15" spans="2:15" ht="18" customHeight="1" x14ac:dyDescent="0.25">
      <c r="B15" s="294" t="s">
        <v>169</v>
      </c>
      <c r="C15" s="295"/>
      <c r="D15" s="295"/>
      <c r="E15" s="295"/>
      <c r="F15" s="295"/>
      <c r="G15" s="296"/>
      <c r="H15" s="212"/>
      <c r="I15" s="216"/>
      <c r="J15" s="300">
        <v>0</v>
      </c>
      <c r="K15" s="301"/>
      <c r="L15" s="279">
        <f>J15</f>
        <v>0</v>
      </c>
      <c r="M15" s="279"/>
      <c r="N15" s="279">
        <f>J15</f>
        <v>0</v>
      </c>
      <c r="O15" s="279"/>
    </row>
    <row r="16" spans="2:15" ht="18" customHeight="1" x14ac:dyDescent="0.25">
      <c r="B16" s="317" t="s">
        <v>170</v>
      </c>
      <c r="C16" s="318"/>
      <c r="D16" s="318"/>
      <c r="E16" s="318"/>
      <c r="F16" s="318"/>
      <c r="G16" s="319"/>
      <c r="H16" s="212"/>
      <c r="I16" s="216"/>
      <c r="J16" s="300">
        <f>Paramètres!C179</f>
        <v>0</v>
      </c>
      <c r="K16" s="301"/>
      <c r="L16" s="300">
        <f>Paramètres!C180</f>
        <v>0</v>
      </c>
      <c r="M16" s="301"/>
      <c r="N16" s="300">
        <v>0</v>
      </c>
      <c r="O16" s="301"/>
    </row>
    <row r="17" spans="2:15" ht="18" customHeight="1" x14ac:dyDescent="0.25">
      <c r="B17" s="204"/>
      <c r="C17" s="209" t="s">
        <v>181</v>
      </c>
      <c r="D17" s="209"/>
      <c r="E17" s="209"/>
      <c r="F17" s="205"/>
      <c r="G17" s="206"/>
      <c r="H17" s="212"/>
      <c r="I17" s="217"/>
      <c r="J17" s="222"/>
      <c r="K17" s="223"/>
      <c r="L17" s="222"/>
      <c r="M17" s="223"/>
      <c r="N17" s="300">
        <v>45000</v>
      </c>
      <c r="O17" s="301"/>
    </row>
    <row r="18" spans="2:15" ht="18" customHeight="1" x14ac:dyDescent="0.25">
      <c r="B18" s="302" t="s">
        <v>180</v>
      </c>
      <c r="C18" s="288"/>
      <c r="D18" s="288"/>
      <c r="E18" s="288"/>
      <c r="F18" s="288"/>
      <c r="G18" s="289"/>
      <c r="H18" s="212"/>
      <c r="I18" s="217"/>
      <c r="J18" s="279">
        <v>0</v>
      </c>
      <c r="K18" s="279"/>
      <c r="L18" s="279">
        <f>J18</f>
        <v>0</v>
      </c>
      <c r="M18" s="279"/>
      <c r="N18" s="279">
        <f>J18</f>
        <v>0</v>
      </c>
      <c r="O18" s="279"/>
    </row>
    <row r="19" spans="2:15" ht="18" customHeight="1" x14ac:dyDescent="0.25">
      <c r="B19" s="294" t="s">
        <v>171</v>
      </c>
      <c r="C19" s="303"/>
      <c r="D19" s="295"/>
      <c r="E19" s="295"/>
      <c r="F19" s="295"/>
      <c r="G19" s="296"/>
      <c r="H19" s="196"/>
      <c r="I19" s="214"/>
      <c r="J19" s="279">
        <v>0</v>
      </c>
      <c r="K19" s="279"/>
      <c r="L19" s="279">
        <f>J19</f>
        <v>0</v>
      </c>
      <c r="M19" s="279"/>
      <c r="N19" s="279">
        <f>J19</f>
        <v>0</v>
      </c>
      <c r="O19" s="279"/>
    </row>
    <row r="20" spans="2:15" ht="18" customHeight="1" x14ac:dyDescent="0.25">
      <c r="B20" s="202" t="s">
        <v>172</v>
      </c>
      <c r="C20" s="203"/>
      <c r="D20" s="195"/>
      <c r="E20" s="195"/>
      <c r="F20" s="195"/>
      <c r="G20" s="196"/>
      <c r="H20" s="196"/>
      <c r="I20" s="218">
        <v>0.69</v>
      </c>
      <c r="J20" s="279">
        <v>0</v>
      </c>
      <c r="K20" s="279"/>
      <c r="L20" s="279">
        <f>J20</f>
        <v>0</v>
      </c>
      <c r="M20" s="279"/>
      <c r="N20" s="279">
        <f>J20</f>
        <v>0</v>
      </c>
      <c r="O20" s="279"/>
    </row>
    <row r="21" spans="2:15" ht="18" customHeight="1" x14ac:dyDescent="0.25">
      <c r="B21" s="202" t="s">
        <v>173</v>
      </c>
      <c r="C21" s="203"/>
      <c r="D21" s="195"/>
      <c r="E21" s="195"/>
      <c r="F21" s="195"/>
      <c r="G21" s="196"/>
      <c r="H21" s="196"/>
      <c r="I21" s="214"/>
      <c r="J21" s="279">
        <v>0</v>
      </c>
      <c r="K21" s="279"/>
      <c r="L21" s="279">
        <f t="shared" ref="L21:L22" si="0">J21</f>
        <v>0</v>
      </c>
      <c r="M21" s="279"/>
      <c r="N21" s="279">
        <f t="shared" ref="N21:N22" si="1">J21</f>
        <v>0</v>
      </c>
      <c r="O21" s="279"/>
    </row>
    <row r="22" spans="2:15" ht="18" customHeight="1" x14ac:dyDescent="0.25">
      <c r="B22" s="202" t="s">
        <v>174</v>
      </c>
      <c r="C22" s="203"/>
      <c r="D22" s="195"/>
      <c r="E22" s="195"/>
      <c r="F22" s="195"/>
      <c r="G22" s="196"/>
      <c r="H22" s="196"/>
      <c r="I22" s="214"/>
      <c r="J22" s="279">
        <v>1500</v>
      </c>
      <c r="K22" s="279"/>
      <c r="L22" s="279">
        <f t="shared" si="0"/>
        <v>1500</v>
      </c>
      <c r="M22" s="279"/>
      <c r="N22" s="279">
        <f t="shared" si="1"/>
        <v>1500</v>
      </c>
      <c r="O22" s="279"/>
    </row>
    <row r="23" spans="2:15" ht="18" customHeight="1" x14ac:dyDescent="0.25">
      <c r="B23" s="294" t="s">
        <v>179</v>
      </c>
      <c r="C23" s="295"/>
      <c r="D23" s="295"/>
      <c r="E23" s="295"/>
      <c r="F23" s="295"/>
      <c r="G23" s="296"/>
      <c r="H23" s="196"/>
      <c r="I23" s="214"/>
      <c r="J23" s="279">
        <v>0</v>
      </c>
      <c r="K23" s="279"/>
      <c r="L23" s="279">
        <f>J23</f>
        <v>0</v>
      </c>
      <c r="M23" s="279"/>
      <c r="N23" s="279">
        <f>J23</f>
        <v>0</v>
      </c>
      <c r="O23" s="279"/>
    </row>
    <row r="24" spans="2:15" ht="18" customHeight="1" x14ac:dyDescent="0.25">
      <c r="B24" s="284" t="s">
        <v>175</v>
      </c>
      <c r="C24" s="285"/>
      <c r="D24" s="285"/>
      <c r="E24" s="285"/>
      <c r="F24" s="285"/>
      <c r="G24" s="286"/>
      <c r="H24" s="200"/>
      <c r="I24" s="215"/>
      <c r="J24" s="274">
        <f>SUM(J12:K23)</f>
        <v>1500</v>
      </c>
      <c r="K24" s="274"/>
      <c r="L24" s="274">
        <f>SUM(L12:M23)</f>
        <v>1500</v>
      </c>
      <c r="M24" s="274"/>
      <c r="N24" s="274">
        <f>SUM(N12:O23)</f>
        <v>46500</v>
      </c>
      <c r="O24" s="274"/>
    </row>
    <row r="25" spans="2:15" ht="18" customHeight="1" x14ac:dyDescent="0.25">
      <c r="B25" s="290"/>
      <c r="C25" s="290"/>
      <c r="D25" s="290"/>
      <c r="E25" s="290"/>
      <c r="F25" s="290"/>
      <c r="G25" s="290"/>
      <c r="H25" s="199"/>
      <c r="I25" s="199"/>
      <c r="J25" s="280"/>
      <c r="K25" s="280"/>
      <c r="L25" s="280"/>
      <c r="M25" s="280"/>
      <c r="N25" s="280"/>
      <c r="O25" s="280"/>
    </row>
    <row r="26" spans="2:15" ht="18" customHeight="1" x14ac:dyDescent="0.25">
      <c r="B26" s="284" t="s">
        <v>176</v>
      </c>
      <c r="C26" s="285"/>
      <c r="D26" s="285"/>
      <c r="E26" s="285"/>
      <c r="F26" s="285"/>
      <c r="G26" s="286"/>
      <c r="H26" s="213"/>
      <c r="I26" s="213"/>
      <c r="J26" s="274" t="e">
        <f>J9-J24</f>
        <v>#VALUE!</v>
      </c>
      <c r="K26" s="274"/>
      <c r="L26" s="274">
        <f>L9-L24</f>
        <v>53500</v>
      </c>
      <c r="M26" s="274"/>
      <c r="N26" s="274" t="e">
        <f>N9-N24</f>
        <v>#VALUE!</v>
      </c>
      <c r="O26" s="274"/>
    </row>
    <row r="27" spans="2:15" ht="18" customHeight="1" x14ac:dyDescent="0.25">
      <c r="B27" s="191"/>
      <c r="C27" s="291" t="s">
        <v>166</v>
      </c>
      <c r="D27" s="292"/>
      <c r="E27" s="292"/>
      <c r="F27" s="292"/>
      <c r="G27" s="293"/>
      <c r="H27" s="213"/>
      <c r="I27" s="213"/>
      <c r="J27" s="275">
        <f>76.83*4</f>
        <v>307.32</v>
      </c>
      <c r="K27" s="276"/>
      <c r="L27" s="275">
        <f>(694.46/2)*4</f>
        <v>1388.92</v>
      </c>
      <c r="M27" s="276"/>
      <c r="N27" s="275">
        <f>20.5%*N17</f>
        <v>9225</v>
      </c>
      <c r="O27" s="276"/>
    </row>
    <row r="28" spans="2:15" ht="18" customHeight="1" x14ac:dyDescent="0.25">
      <c r="B28" s="198"/>
      <c r="C28" s="219" t="s">
        <v>187</v>
      </c>
      <c r="D28" s="220"/>
      <c r="E28" s="220"/>
      <c r="F28" s="220"/>
      <c r="G28" s="221"/>
      <c r="H28" s="213"/>
      <c r="I28" s="213"/>
      <c r="J28" s="277">
        <v>0</v>
      </c>
      <c r="K28" s="278"/>
      <c r="L28" s="277">
        <v>0</v>
      </c>
      <c r="M28" s="278"/>
      <c r="N28" s="275">
        <v>348</v>
      </c>
      <c r="O28" s="276"/>
    </row>
    <row r="29" spans="2:15" ht="18" customHeight="1" x14ac:dyDescent="0.25">
      <c r="B29" s="297" t="s">
        <v>149</v>
      </c>
      <c r="C29" s="295"/>
      <c r="D29" s="295"/>
      <c r="E29" s="295"/>
      <c r="F29" s="295"/>
      <c r="G29" s="296"/>
      <c r="H29" s="212"/>
      <c r="I29" s="212"/>
      <c r="J29" s="275">
        <v>0</v>
      </c>
      <c r="K29" s="276"/>
      <c r="L29" s="275">
        <v>0</v>
      </c>
      <c r="M29" s="276"/>
      <c r="N29" s="275">
        <v>0</v>
      </c>
      <c r="O29" s="276"/>
    </row>
    <row r="30" spans="2:15" ht="18" customHeight="1" x14ac:dyDescent="0.25">
      <c r="B30" s="283"/>
      <c r="C30" s="283"/>
      <c r="D30" s="283"/>
      <c r="E30" s="283"/>
      <c r="F30" s="283"/>
      <c r="G30" s="283"/>
      <c r="H30" s="201"/>
      <c r="I30" s="201"/>
      <c r="J30" s="281"/>
      <c r="K30" s="281"/>
      <c r="L30" s="281"/>
      <c r="M30" s="281"/>
      <c r="N30" s="281"/>
      <c r="O30" s="281"/>
    </row>
    <row r="31" spans="2:15" ht="18" customHeight="1" x14ac:dyDescent="0.25">
      <c r="B31" s="284" t="s">
        <v>150</v>
      </c>
      <c r="C31" s="285"/>
      <c r="D31" s="285"/>
      <c r="E31" s="285"/>
      <c r="F31" s="285"/>
      <c r="G31" s="286"/>
      <c r="H31" s="200"/>
      <c r="I31" s="200"/>
      <c r="J31" s="282">
        <v>0</v>
      </c>
      <c r="K31" s="282"/>
      <c r="L31" s="274">
        <v>25000</v>
      </c>
      <c r="M31" s="274"/>
      <c r="N31" s="274">
        <v>20000</v>
      </c>
      <c r="O31" s="274"/>
    </row>
    <row r="32" spans="2:15" ht="18" customHeight="1" x14ac:dyDescent="0.25">
      <c r="B32" s="287" t="s">
        <v>182</v>
      </c>
      <c r="C32" s="288"/>
      <c r="D32" s="288"/>
      <c r="E32" s="288"/>
      <c r="F32" s="288"/>
      <c r="G32" s="289"/>
      <c r="H32" s="196"/>
      <c r="I32" s="196"/>
      <c r="J32" s="279">
        <f>IF('IPP Compl.'!F15&gt;0, 'IPP Compl.'!F15, 0)</f>
        <v>0</v>
      </c>
      <c r="K32" s="279"/>
      <c r="L32" s="279">
        <f>IF('IPP Compl.'!H15&gt;0, 'IPP Compl.'!H15, 0)</f>
        <v>5488.5</v>
      </c>
      <c r="M32" s="279"/>
      <c r="N32" s="279">
        <f>IF('IPP Compl.'!J15&gt;0, 'IPP Compl.'!J15, 0)</f>
        <v>3488.5</v>
      </c>
      <c r="O32" s="279"/>
    </row>
    <row r="33" spans="2:15" ht="18" customHeight="1" x14ac:dyDescent="0.25">
      <c r="B33" s="284" t="s">
        <v>151</v>
      </c>
      <c r="C33" s="285"/>
      <c r="D33" s="285"/>
      <c r="E33" s="285"/>
      <c r="F33" s="285"/>
      <c r="G33" s="286"/>
      <c r="H33" s="200"/>
      <c r="I33" s="200"/>
      <c r="J33" s="274">
        <f>J31-J32</f>
        <v>0</v>
      </c>
      <c r="K33" s="274"/>
      <c r="L33" s="274">
        <f>L31-L32</f>
        <v>19511.5</v>
      </c>
      <c r="M33" s="274"/>
      <c r="N33" s="274">
        <f>N31-N32</f>
        <v>16511.5</v>
      </c>
      <c r="O33" s="274"/>
    </row>
    <row r="34" spans="2:15" ht="18" customHeight="1" x14ac:dyDescent="0.25">
      <c r="B34" s="290"/>
      <c r="C34" s="290"/>
      <c r="D34" s="290"/>
      <c r="E34" s="290"/>
      <c r="F34" s="290"/>
      <c r="G34" s="290"/>
      <c r="H34" s="199"/>
      <c r="I34" s="199"/>
      <c r="J34" s="280"/>
      <c r="K34" s="280"/>
      <c r="L34" s="280"/>
      <c r="M34" s="280"/>
      <c r="N34" s="280"/>
      <c r="O34" s="280"/>
    </row>
    <row r="35" spans="2:15" ht="18" customHeight="1" x14ac:dyDescent="0.25">
      <c r="B35" s="284" t="s">
        <v>178</v>
      </c>
      <c r="C35" s="285"/>
      <c r="D35" s="285"/>
      <c r="E35" s="285"/>
      <c r="F35" s="285"/>
      <c r="G35" s="286"/>
      <c r="H35" s="200"/>
      <c r="I35" s="200"/>
      <c r="J35" s="279">
        <f>J33+J19</f>
        <v>0</v>
      </c>
      <c r="K35" s="279"/>
      <c r="L35" s="279">
        <f>L33+L19</f>
        <v>19511.5</v>
      </c>
      <c r="M35" s="279"/>
      <c r="N35" s="279">
        <f>N33+N19</f>
        <v>16511.5</v>
      </c>
      <c r="O35" s="279"/>
    </row>
    <row r="36" spans="2:15" ht="18" customHeight="1" x14ac:dyDescent="0.25">
      <c r="B36" s="297" t="s">
        <v>152</v>
      </c>
      <c r="C36" s="298"/>
      <c r="D36" s="298"/>
      <c r="E36" s="298"/>
      <c r="F36" s="298"/>
      <c r="G36" s="299"/>
      <c r="H36" s="197"/>
      <c r="I36" s="197"/>
      <c r="J36" s="279">
        <f>12*Paramètres!B7</f>
        <v>16800</v>
      </c>
      <c r="K36" s="279"/>
      <c r="L36" s="279">
        <f>J36</f>
        <v>16800</v>
      </c>
      <c r="M36" s="279"/>
      <c r="N36" s="279">
        <f>J36</f>
        <v>16800</v>
      </c>
      <c r="O36" s="279"/>
    </row>
  </sheetData>
  <sheetProtection selectLockedCells="1"/>
  <mergeCells count="124">
    <mergeCell ref="F11:G11"/>
    <mergeCell ref="B12:G12"/>
    <mergeCell ref="B13:G13"/>
    <mergeCell ref="B14:G14"/>
    <mergeCell ref="J11:K11"/>
    <mergeCell ref="L11:M11"/>
    <mergeCell ref="N11:O11"/>
    <mergeCell ref="B10:G10"/>
    <mergeCell ref="B11:E11"/>
    <mergeCell ref="J14:K14"/>
    <mergeCell ref="L14:M14"/>
    <mergeCell ref="N14:O14"/>
    <mergeCell ref="L13:M13"/>
    <mergeCell ref="N13:O13"/>
    <mergeCell ref="B2:O3"/>
    <mergeCell ref="B4:O4"/>
    <mergeCell ref="B5:G5"/>
    <mergeCell ref="J5:K5"/>
    <mergeCell ref="L5:M5"/>
    <mergeCell ref="N5:O5"/>
    <mergeCell ref="J8:K8"/>
    <mergeCell ref="L8:M8"/>
    <mergeCell ref="N8:O8"/>
    <mergeCell ref="B7:G7"/>
    <mergeCell ref="B8:G8"/>
    <mergeCell ref="N9:O9"/>
    <mergeCell ref="B6:G6"/>
    <mergeCell ref="J6:K6"/>
    <mergeCell ref="L6:M6"/>
    <mergeCell ref="N6:O6"/>
    <mergeCell ref="J7:K7"/>
    <mergeCell ref="L7:M7"/>
    <mergeCell ref="N7:O7"/>
    <mergeCell ref="J10:K10"/>
    <mergeCell ref="L10:M10"/>
    <mergeCell ref="N10:O10"/>
    <mergeCell ref="B9:G9"/>
    <mergeCell ref="J9:K9"/>
    <mergeCell ref="L9:M9"/>
    <mergeCell ref="J15:K15"/>
    <mergeCell ref="L15:M15"/>
    <mergeCell ref="N15:O15"/>
    <mergeCell ref="J16:K16"/>
    <mergeCell ref="L16:M16"/>
    <mergeCell ref="N16:O16"/>
    <mergeCell ref="J12:K12"/>
    <mergeCell ref="B18:G18"/>
    <mergeCell ref="B19:G19"/>
    <mergeCell ref="N17:O17"/>
    <mergeCell ref="B15:G15"/>
    <mergeCell ref="B16:G16"/>
    <mergeCell ref="L12:M12"/>
    <mergeCell ref="N12:O12"/>
    <mergeCell ref="J13:K13"/>
    <mergeCell ref="B23:G23"/>
    <mergeCell ref="J18:K18"/>
    <mergeCell ref="B33:G33"/>
    <mergeCell ref="B34:G34"/>
    <mergeCell ref="B35:G35"/>
    <mergeCell ref="B36:G36"/>
    <mergeCell ref="J25:K25"/>
    <mergeCell ref="J27:K27"/>
    <mergeCell ref="B29:G29"/>
    <mergeCell ref="J29:K29"/>
    <mergeCell ref="J20:K20"/>
    <mergeCell ref="J36:K36"/>
    <mergeCell ref="L36:M36"/>
    <mergeCell ref="N36:O36"/>
    <mergeCell ref="B30:G30"/>
    <mergeCell ref="B31:G31"/>
    <mergeCell ref="B32:G32"/>
    <mergeCell ref="L18:M18"/>
    <mergeCell ref="N18:O18"/>
    <mergeCell ref="J19:K19"/>
    <mergeCell ref="L19:M19"/>
    <mergeCell ref="N19:O19"/>
    <mergeCell ref="B24:G24"/>
    <mergeCell ref="B25:G25"/>
    <mergeCell ref="B26:G26"/>
    <mergeCell ref="C27:G27"/>
    <mergeCell ref="L25:M25"/>
    <mergeCell ref="N25:O25"/>
    <mergeCell ref="J26:K26"/>
    <mergeCell ref="L26:M26"/>
    <mergeCell ref="N26:O26"/>
    <mergeCell ref="J23:K23"/>
    <mergeCell ref="L23:M23"/>
    <mergeCell ref="N23:O23"/>
    <mergeCell ref="J24:K24"/>
    <mergeCell ref="L29:M29"/>
    <mergeCell ref="N29:O29"/>
    <mergeCell ref="J34:K34"/>
    <mergeCell ref="L34:M34"/>
    <mergeCell ref="N34:O34"/>
    <mergeCell ref="J35:K35"/>
    <mergeCell ref="L35:M35"/>
    <mergeCell ref="N35:O35"/>
    <mergeCell ref="J32:K32"/>
    <mergeCell ref="L32:M32"/>
    <mergeCell ref="N32:O32"/>
    <mergeCell ref="J33:K33"/>
    <mergeCell ref="L33:M33"/>
    <mergeCell ref="N33:O33"/>
    <mergeCell ref="J30:K30"/>
    <mergeCell ref="L30:M30"/>
    <mergeCell ref="N30:O30"/>
    <mergeCell ref="J31:K31"/>
    <mergeCell ref="L31:M31"/>
    <mergeCell ref="N31:O31"/>
    <mergeCell ref="L24:M24"/>
    <mergeCell ref="N24:O24"/>
    <mergeCell ref="L27:M27"/>
    <mergeCell ref="N28:O28"/>
    <mergeCell ref="J28:K28"/>
    <mergeCell ref="L28:M28"/>
    <mergeCell ref="L20:M20"/>
    <mergeCell ref="N20:O20"/>
    <mergeCell ref="J21:K21"/>
    <mergeCell ref="L21:M21"/>
    <mergeCell ref="N21:O21"/>
    <mergeCell ref="J22:K22"/>
    <mergeCell ref="L22:M22"/>
    <mergeCell ref="N22:O22"/>
    <mergeCell ref="N27:O2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election activeCell="E10" sqref="E10"/>
    </sheetView>
  </sheetViews>
  <sheetFormatPr baseColWidth="10" defaultColWidth="11.42578125" defaultRowHeight="15" x14ac:dyDescent="0.25"/>
  <cols>
    <col min="1" max="1" width="1.7109375" style="7" customWidth="1"/>
    <col min="2" max="10" width="15.7109375" style="7" customWidth="1"/>
    <col min="11" max="16384" width="11.42578125" style="7"/>
  </cols>
  <sheetData>
    <row r="1" spans="1:10" ht="18" customHeight="1" thickBot="1" x14ac:dyDescent="0.35">
      <c r="A1" s="1"/>
      <c r="B1" s="1"/>
      <c r="C1" s="1"/>
      <c r="D1" s="1"/>
      <c r="E1" s="1"/>
      <c r="F1" s="1"/>
      <c r="G1" s="1"/>
      <c r="H1" s="1"/>
      <c r="I1" s="1"/>
      <c r="J1" s="1"/>
    </row>
    <row r="2" spans="1:10" ht="18" customHeight="1" x14ac:dyDescent="0.25">
      <c r="A2" s="1"/>
      <c r="B2" s="234" t="s">
        <v>48</v>
      </c>
      <c r="C2" s="333"/>
      <c r="D2" s="333"/>
      <c r="E2" s="333"/>
      <c r="F2" s="333"/>
      <c r="G2" s="333"/>
      <c r="H2" s="333"/>
      <c r="I2" s="333"/>
      <c r="J2" s="334"/>
    </row>
    <row r="3" spans="1:10" ht="18" customHeight="1" thickBot="1" x14ac:dyDescent="0.3">
      <c r="A3" s="1"/>
      <c r="B3" s="335"/>
      <c r="C3" s="336"/>
      <c r="D3" s="336"/>
      <c r="E3" s="336"/>
      <c r="F3" s="336"/>
      <c r="G3" s="336"/>
      <c r="H3" s="336"/>
      <c r="I3" s="336"/>
      <c r="J3" s="337"/>
    </row>
    <row r="4" spans="1:10" ht="18" customHeight="1" x14ac:dyDescent="0.3">
      <c r="A4" s="1"/>
      <c r="B4" s="1"/>
      <c r="C4" s="1"/>
      <c r="D4" s="1"/>
      <c r="E4" s="1"/>
      <c r="F4" s="1"/>
      <c r="G4" s="1"/>
      <c r="H4" s="1"/>
      <c r="I4" s="1"/>
      <c r="J4" s="1"/>
    </row>
    <row r="5" spans="1:10" ht="18" customHeight="1" thickBot="1" x14ac:dyDescent="0.35">
      <c r="A5" s="1"/>
      <c r="B5" s="338" t="s">
        <v>93</v>
      </c>
      <c r="C5" s="339"/>
      <c r="D5" s="340"/>
      <c r="E5" s="96"/>
      <c r="F5" s="41"/>
      <c r="G5" s="1"/>
      <c r="H5" s="1"/>
      <c r="I5" s="1"/>
      <c r="J5" s="1"/>
    </row>
    <row r="6" spans="1:10" ht="18" customHeight="1" x14ac:dyDescent="0.25">
      <c r="A6" s="1"/>
      <c r="B6" s="341" t="s">
        <v>49</v>
      </c>
      <c r="C6" s="342"/>
      <c r="D6" s="345" t="s">
        <v>45</v>
      </c>
      <c r="E6" s="348" t="s">
        <v>119</v>
      </c>
      <c r="F6" s="324" t="s">
        <v>120</v>
      </c>
      <c r="G6" s="327" t="s">
        <v>121</v>
      </c>
      <c r="H6" s="324" t="s">
        <v>122</v>
      </c>
      <c r="I6" s="327" t="s">
        <v>123</v>
      </c>
      <c r="J6" s="330" t="s">
        <v>124</v>
      </c>
    </row>
    <row r="7" spans="1:10" ht="18" customHeight="1" x14ac:dyDescent="0.25">
      <c r="A7" s="1"/>
      <c r="B7" s="343"/>
      <c r="C7" s="344"/>
      <c r="D7" s="347"/>
      <c r="E7" s="349"/>
      <c r="F7" s="325"/>
      <c r="G7" s="328"/>
      <c r="H7" s="325"/>
      <c r="I7" s="328"/>
      <c r="J7" s="331"/>
    </row>
    <row r="8" spans="1:10" ht="18" customHeight="1" x14ac:dyDescent="0.25">
      <c r="A8" s="1"/>
      <c r="B8" s="345" t="s">
        <v>51</v>
      </c>
      <c r="C8" s="345" t="s">
        <v>52</v>
      </c>
      <c r="D8" s="347"/>
      <c r="E8" s="349"/>
      <c r="F8" s="325"/>
      <c r="G8" s="328"/>
      <c r="H8" s="325"/>
      <c r="I8" s="328"/>
      <c r="J8" s="331"/>
    </row>
    <row r="9" spans="1:10" ht="18" customHeight="1" thickBot="1" x14ac:dyDescent="0.3">
      <c r="A9" s="1"/>
      <c r="B9" s="346"/>
      <c r="C9" s="346"/>
      <c r="D9" s="346"/>
      <c r="E9" s="350"/>
      <c r="F9" s="326"/>
      <c r="G9" s="329"/>
      <c r="H9" s="326"/>
      <c r="I9" s="329"/>
      <c r="J9" s="332"/>
    </row>
    <row r="10" spans="1:10" ht="18" customHeight="1" x14ac:dyDescent="0.3">
      <c r="A10" s="1"/>
      <c r="B10" s="16">
        <f>'Paramètres Admin.'!D23</f>
        <v>0</v>
      </c>
      <c r="C10" s="97">
        <f>'Paramètres Admin.'!E23</f>
        <v>8710</v>
      </c>
      <c r="D10" s="98">
        <f>'Paramètres Admin.'!F23</f>
        <v>0.25</v>
      </c>
      <c r="E10" s="16">
        <f>+IF((('IPP. Complémentaire'!J31)-'Paramètres Admin.'!E20)&gt;C10,C10,(('IPP. Complémentaire'!J31)-'Paramètres Admin.'!E20))</f>
        <v>-7090</v>
      </c>
      <c r="F10" s="99">
        <f>E10*D10</f>
        <v>-1772.5</v>
      </c>
      <c r="G10" s="100">
        <f>+IF((('IPP. Complémentaire'!L31)-'Paramètres Admin.'!E20)&gt;C10,C10,(('IPP. Complémentaire'!L31)-'Paramètres Admin.'!E20))</f>
        <v>8710</v>
      </c>
      <c r="H10" s="101">
        <f>+G10*D10</f>
        <v>2177.5</v>
      </c>
      <c r="I10" s="102">
        <f>+IF((('IPP. Complémentaire'!N31)-'Paramètres Admin.'!E20)&gt;C10,C10,(('IPP. Complémentaire'!N31)-'Paramètres Admin.'!E20))</f>
        <v>8710</v>
      </c>
      <c r="J10" s="101">
        <f>+I10*D10</f>
        <v>2177.5</v>
      </c>
    </row>
    <row r="11" spans="1:10" ht="18" customHeight="1" x14ac:dyDescent="0.3">
      <c r="A11" s="1"/>
      <c r="B11" s="16">
        <f>'Paramètres Admin.'!D24</f>
        <v>8710.01</v>
      </c>
      <c r="C11" s="97">
        <f>'Paramètres Admin.'!E24</f>
        <v>12400</v>
      </c>
      <c r="D11" s="98">
        <f>'Paramètres Admin.'!F24</f>
        <v>0.3</v>
      </c>
      <c r="E11" s="16">
        <f>IF((('IPP. Complémentaire'!$J$31)-'Paramètres Admin.'!E20)&lt;B11,0,IF((('IPP. Complémentaire'!$J$31)-'Paramètres Admin.'!E20)&lt;=C11,(('IPP. Complémentaire'!$J$31)-'Paramètres Admin.'!E20)-C10,C11-C10))</f>
        <v>0</v>
      </c>
      <c r="F11" s="103">
        <f>E11*D11</f>
        <v>0</v>
      </c>
      <c r="G11" s="43">
        <f>IF((('IPP. Complémentaire'!$L$31)-'Paramètres Admin.'!E20)&lt;B11,0,IF((('IPP. Complémentaire'!$L$31)-'Paramètres Admin.'!E21)&lt;=C11,(('IPP. Complémentaire'!$L$31)-'Paramètres Admin.'!E20)-C10,C11-C10))</f>
        <v>3690</v>
      </c>
      <c r="H11" s="104">
        <f>+G11*D11</f>
        <v>1107</v>
      </c>
      <c r="I11" s="105">
        <f>IF((('IPP. Complémentaire'!$N$31)-'Paramètres Admin.'!E20)&lt;B11,0,IF((('IPP. Complémentaire'!$N$31)-'Paramètres Admin.'!E20)&lt;=C11,(('IPP. Complémentaire'!$N$31)-'Paramètres Admin.'!E20)-C10,C11-C10))</f>
        <v>3690</v>
      </c>
      <c r="J11" s="104">
        <f>+I11*D11</f>
        <v>1107</v>
      </c>
    </row>
    <row r="12" spans="1:10" ht="18" customHeight="1" x14ac:dyDescent="0.3">
      <c r="A12" s="1"/>
      <c r="B12" s="16">
        <f>'Paramètres Admin.'!D25</f>
        <v>12400.01</v>
      </c>
      <c r="C12" s="97">
        <f>'Paramètres Admin.'!E25</f>
        <v>20660</v>
      </c>
      <c r="D12" s="98">
        <f>'Paramètres Admin.'!F25</f>
        <v>0.4</v>
      </c>
      <c r="E12" s="16">
        <f>IF((('IPP. Complémentaire'!$J$31)-'Paramètres Admin.'!E20)&lt;B12,0,IF((('IPP. Complémentaire'!$J$31)-'Paramètres Admin.'!E20)&lt;=C12,(('IPP. Complémentaire'!$J$31)-'Paramètres Admin.'!E20)-C11,C12-C11))</f>
        <v>0</v>
      </c>
      <c r="F12" s="103">
        <f>E12*D12</f>
        <v>0</v>
      </c>
      <c r="G12" s="43">
        <f>IF((('IPP. Complémentaire'!$L$31)-'Paramètres Admin.'!E20)&lt;B12,0,IF((('IPP. Complémentaire'!$L$31)-'Paramètres Admin.'!E20)&lt;=C12,(('IPP. Complémentaire'!$L$31)-'Paramètres Admin.'!E20)-C11,C12-C11))</f>
        <v>5510</v>
      </c>
      <c r="H12" s="104">
        <f>+G12*D12</f>
        <v>2204</v>
      </c>
      <c r="I12" s="105">
        <f>IF((('IPP. Complémentaire'!$N$31)-'Paramètres Admin.'!E20)&lt;B12,0,IF((('IPP. Complémentaire'!$N$31)-'Paramètres Admin.'!E20)&lt;=C12,(('IPP. Complémentaire'!$N$31)-'Paramètres Admin.'!E20)-C11,C12-C11))</f>
        <v>510</v>
      </c>
      <c r="J12" s="104">
        <f>+I12*D12</f>
        <v>204</v>
      </c>
    </row>
    <row r="13" spans="1:10" ht="18" customHeight="1" x14ac:dyDescent="0.3">
      <c r="A13" s="1"/>
      <c r="B13" s="16">
        <f>'Paramètres Admin.'!D26</f>
        <v>20660.009999999998</v>
      </c>
      <c r="C13" s="97">
        <f>'Paramètres Admin.'!E26</f>
        <v>37870</v>
      </c>
      <c r="D13" s="98">
        <f>'Paramètres Admin.'!F26</f>
        <v>0.45</v>
      </c>
      <c r="E13" s="16">
        <f>IF((('IPP. Complémentaire'!$J$31)-'Paramètres Admin.'!E20)&lt;B13,0,IF((('IPP. Complémentaire'!$J$31)-'Paramètres Admin.'!E20)&lt;=C13,(('IPP. Complémentaire'!$J$31)-'Paramètres Admin.'!E20)-C12,C13-C12))</f>
        <v>0</v>
      </c>
      <c r="F13" s="103">
        <f>E13*D13</f>
        <v>0</v>
      </c>
      <c r="G13" s="43">
        <f>IF((('IPP. Complémentaire'!$L$31)-'Paramètres Admin.'!E20)&lt;B13,0,IF((('IPP. Complémentaire'!$L$31)-'Paramètres Admin.'!E20)&lt;=C13,(('IPP. Complémentaire'!$L$31)-'Paramètres Admin.'!E20)-C12,C13-C12))</f>
        <v>0</v>
      </c>
      <c r="H13" s="104">
        <f>+G13*D13</f>
        <v>0</v>
      </c>
      <c r="I13" s="105">
        <f>IF((('IPP. Complémentaire'!$N$31)-'Paramètres Admin.'!E20)&lt;B13,0,IF((('IPP. Complémentaire'!$N$31)-'Paramètres Admin.'!E20)&lt;=C13,(('IPP. Complémentaire'!$N$31)-'Paramètres Admin.'!E20)-C12,C13-C12))</f>
        <v>0</v>
      </c>
      <c r="J13" s="104">
        <f>+I13*D13</f>
        <v>0</v>
      </c>
    </row>
    <row r="14" spans="1:10" ht="18" customHeight="1" thickBot="1" x14ac:dyDescent="0.35">
      <c r="A14" s="1"/>
      <c r="B14" s="17">
        <f>'Paramètres Admin.'!D27</f>
        <v>37870.01</v>
      </c>
      <c r="C14" s="106">
        <f>'Paramètres Admin.'!E27</f>
        <v>1000000</v>
      </c>
      <c r="D14" s="107">
        <f>'Paramètres Admin.'!F27</f>
        <v>0.5</v>
      </c>
      <c r="E14" s="16">
        <f>IF((('IPP. Complémentaire'!$J$31)-'Paramètres Admin.'!E20)&lt;B14,0,IF((('IPP. Complémentaire'!$J$31)-'Paramètres Admin.'!E20)&lt;=C14,(('IPP. Complémentaire'!$J$31)-'Paramètres Admin.'!E20)-C13,C14-C13))</f>
        <v>0</v>
      </c>
      <c r="F14" s="108">
        <f>E14*D14</f>
        <v>0</v>
      </c>
      <c r="G14" s="43">
        <f>IF((('IPP. Complémentaire'!$L$31)-'Paramètres Admin.'!E20)&lt;B14,0,IF((('IPP. Complémentaire'!$L$31)-'Paramètres Admin.'!E20)&lt;=C14,(('IPP. Complémentaire'!$L$31)-'Paramètres Admin.'!E20)-C13,C14-C13))</f>
        <v>0</v>
      </c>
      <c r="H14" s="109">
        <f>+G14*D14</f>
        <v>0</v>
      </c>
      <c r="I14" s="105">
        <f>IF((('IPP. Complémentaire'!$N$31)-'Paramètres Admin.'!E20)&lt;B14,0,IF((('IPP. Complémentaire'!$N$31)-'Paramètres Admin.'!E20)&lt;=C14,(('IPP. Complémentaire'!$N$31)-'Paramètres Admin.'!E20)-C13,C14-C13))</f>
        <v>0</v>
      </c>
      <c r="J14" s="109">
        <f>+I14*D14</f>
        <v>0</v>
      </c>
    </row>
    <row r="15" spans="1:10" ht="18" customHeight="1" thickBot="1" x14ac:dyDescent="0.3">
      <c r="A15" s="1"/>
      <c r="B15" s="110" t="s">
        <v>50</v>
      </c>
      <c r="C15" s="111"/>
      <c r="D15" s="111"/>
      <c r="E15" s="112"/>
      <c r="F15" s="113">
        <f>SUM(F10:F14)</f>
        <v>-1772.5</v>
      </c>
      <c r="G15" s="114"/>
      <c r="H15" s="115">
        <f>+SUM(H10:H14)</f>
        <v>5488.5</v>
      </c>
      <c r="I15" s="116"/>
      <c r="J15" s="115">
        <f>SUM(J10:J14)</f>
        <v>3488.5</v>
      </c>
    </row>
    <row r="16" spans="1:10" ht="18" customHeight="1" x14ac:dyDescent="0.3"/>
    <row r="17" ht="18" customHeight="1" x14ac:dyDescent="0.3"/>
    <row r="18" ht="18" customHeight="1" x14ac:dyDescent="0.3"/>
  </sheetData>
  <sheetProtection selectLockedCells="1" selectUnlockedCells="1"/>
  <mergeCells count="12">
    <mergeCell ref="H6:H9"/>
    <mergeCell ref="I6:I9"/>
    <mergeCell ref="J6:J9"/>
    <mergeCell ref="B2:J3"/>
    <mergeCell ref="B5:D5"/>
    <mergeCell ref="B6:C7"/>
    <mergeCell ref="B8:B9"/>
    <mergeCell ref="C8:C9"/>
    <mergeCell ref="D6:D9"/>
    <mergeCell ref="E6:E9"/>
    <mergeCell ref="F6:F9"/>
    <mergeCell ref="G6: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election activeCell="C10" sqref="C10"/>
    </sheetView>
  </sheetViews>
  <sheetFormatPr baseColWidth="10" defaultColWidth="11.42578125" defaultRowHeight="15" x14ac:dyDescent="0.25"/>
  <cols>
    <col min="1" max="1" width="1.7109375" style="7" customWidth="1"/>
    <col min="2" max="10" width="15.7109375" style="7" customWidth="1"/>
    <col min="11" max="16384" width="11.42578125" style="7"/>
  </cols>
  <sheetData>
    <row r="1" spans="1:10" ht="18" customHeight="1" thickBot="1" x14ac:dyDescent="0.35">
      <c r="A1" s="1"/>
      <c r="B1" s="1"/>
      <c r="C1" s="1"/>
      <c r="D1" s="1"/>
      <c r="E1" s="1"/>
      <c r="F1" s="1"/>
      <c r="G1" s="1"/>
      <c r="H1" s="1"/>
      <c r="I1" s="1"/>
      <c r="J1" s="1"/>
    </row>
    <row r="2" spans="1:10" ht="18" customHeight="1" x14ac:dyDescent="0.25">
      <c r="A2" s="1"/>
      <c r="B2" s="234" t="s">
        <v>48</v>
      </c>
      <c r="C2" s="235"/>
      <c r="D2" s="235"/>
      <c r="E2" s="235"/>
      <c r="F2" s="235"/>
      <c r="G2" s="235"/>
      <c r="H2" s="235"/>
      <c r="I2" s="235"/>
      <c r="J2" s="236"/>
    </row>
    <row r="3" spans="1:10" ht="18" customHeight="1" thickBot="1" x14ac:dyDescent="0.3">
      <c r="A3" s="1"/>
      <c r="B3" s="237"/>
      <c r="C3" s="238"/>
      <c r="D3" s="238"/>
      <c r="E3" s="238"/>
      <c r="F3" s="238"/>
      <c r="G3" s="238"/>
      <c r="H3" s="238"/>
      <c r="I3" s="238"/>
      <c r="J3" s="239"/>
    </row>
    <row r="4" spans="1:10" ht="18" customHeight="1" x14ac:dyDescent="0.3">
      <c r="A4" s="1"/>
      <c r="B4" s="1"/>
      <c r="C4" s="1"/>
      <c r="D4" s="1"/>
      <c r="E4" s="1"/>
      <c r="F4" s="1"/>
      <c r="G4" s="1"/>
      <c r="H4" s="1"/>
      <c r="I4" s="1"/>
      <c r="J4" s="1"/>
    </row>
    <row r="5" spans="1:10" ht="18" customHeight="1" thickBot="1" x14ac:dyDescent="0.35">
      <c r="A5" s="1"/>
      <c r="B5" s="338" t="s">
        <v>93</v>
      </c>
      <c r="C5" s="339"/>
      <c r="D5" s="340"/>
      <c r="E5" s="96"/>
      <c r="F5" s="41"/>
      <c r="G5" s="1"/>
      <c r="H5" s="1"/>
      <c r="I5" s="1"/>
      <c r="J5" s="1"/>
    </row>
    <row r="6" spans="1:10" ht="18" customHeight="1" x14ac:dyDescent="0.25">
      <c r="A6" s="1"/>
      <c r="B6" s="341" t="s">
        <v>49</v>
      </c>
      <c r="C6" s="342"/>
      <c r="D6" s="341" t="s">
        <v>45</v>
      </c>
      <c r="E6" s="348" t="s">
        <v>119</v>
      </c>
      <c r="F6" s="324" t="s">
        <v>120</v>
      </c>
      <c r="G6" s="327" t="s">
        <v>121</v>
      </c>
      <c r="H6" s="324" t="s">
        <v>122</v>
      </c>
      <c r="I6" s="327" t="s">
        <v>123</v>
      </c>
      <c r="J6" s="324" t="s">
        <v>50</v>
      </c>
    </row>
    <row r="7" spans="1:10" ht="18" customHeight="1" x14ac:dyDescent="0.25">
      <c r="A7" s="1"/>
      <c r="B7" s="343"/>
      <c r="C7" s="344"/>
      <c r="D7" s="351"/>
      <c r="E7" s="349"/>
      <c r="F7" s="325"/>
      <c r="G7" s="328"/>
      <c r="H7" s="325"/>
      <c r="I7" s="328"/>
      <c r="J7" s="325"/>
    </row>
    <row r="8" spans="1:10" ht="18" customHeight="1" x14ac:dyDescent="0.25">
      <c r="A8" s="1"/>
      <c r="B8" s="345" t="s">
        <v>51</v>
      </c>
      <c r="C8" s="345" t="s">
        <v>52</v>
      </c>
      <c r="D8" s="351"/>
      <c r="E8" s="349"/>
      <c r="F8" s="325"/>
      <c r="G8" s="328"/>
      <c r="H8" s="325"/>
      <c r="I8" s="328"/>
      <c r="J8" s="325"/>
    </row>
    <row r="9" spans="1:10" ht="18" customHeight="1" thickBot="1" x14ac:dyDescent="0.3">
      <c r="A9" s="1"/>
      <c r="B9" s="346"/>
      <c r="C9" s="346"/>
      <c r="D9" s="343"/>
      <c r="E9" s="350"/>
      <c r="F9" s="326"/>
      <c r="G9" s="329"/>
      <c r="H9" s="326"/>
      <c r="I9" s="329"/>
      <c r="J9" s="326"/>
    </row>
    <row r="10" spans="1:10" ht="18" customHeight="1" x14ac:dyDescent="0.3">
      <c r="A10" s="1"/>
      <c r="B10" s="16">
        <f>'Paramètres Admin.'!D23</f>
        <v>0</v>
      </c>
      <c r="C10" s="97">
        <f>'Paramètres Admin.'!E23</f>
        <v>8710</v>
      </c>
      <c r="D10" s="98">
        <f>'Paramètres Admin.'!F23</f>
        <v>0.25</v>
      </c>
      <c r="E10" s="16" t="e">
        <f>+IF(((#REF!)-'Paramètres Admin.'!E20)&gt;C10,C10,((#REF!)-'Paramètres Admin.'!E20))</f>
        <v>#REF!</v>
      </c>
      <c r="F10" s="103" t="e">
        <f>E10*D10</f>
        <v>#REF!</v>
      </c>
      <c r="G10" s="43" t="e">
        <f>+IF(((#REF!)-'Paramètres Admin.'!E20)&gt;C10,C10,((#REF!)-'Paramètres Admin.'!E20))</f>
        <v>#REF!</v>
      </c>
      <c r="H10" s="104" t="e">
        <f>+G10*D10</f>
        <v>#REF!</v>
      </c>
      <c r="I10" s="105" t="e">
        <f>+IF(((#REF!)-'Paramètres Admin.'!E20)&gt;C10,C10,((#REF!)-'Paramètres Admin.'!E20))</f>
        <v>#REF!</v>
      </c>
      <c r="J10" s="104" t="e">
        <f>+I10*D10</f>
        <v>#REF!</v>
      </c>
    </row>
    <row r="11" spans="1:10" ht="18" customHeight="1" x14ac:dyDescent="0.3">
      <c r="A11" s="1"/>
      <c r="B11" s="16">
        <f>'Paramètres Admin.'!D24</f>
        <v>8710.01</v>
      </c>
      <c r="C11" s="97">
        <f>'Paramètres Admin.'!E24</f>
        <v>12400</v>
      </c>
      <c r="D11" s="98">
        <f>'Paramètres Admin.'!F24</f>
        <v>0.3</v>
      </c>
      <c r="E11" s="16" t="e">
        <f>IF(((#REF!)-'Paramètres Admin.'!E20)&lt;B11,0,IF(((#REF!)-'Paramètres Admin.'!E20)&lt;=C11,((#REF!)-'Paramètres Admin.'!E20)-C10,C11-C10))</f>
        <v>#REF!</v>
      </c>
      <c r="F11" s="103" t="e">
        <f>E11*D11</f>
        <v>#REF!</v>
      </c>
      <c r="G11" s="43" t="e">
        <f>IF(((#REF!)-'Paramètres Admin.'!E20)&lt;B11,0,IF(((#REF!)-'Paramètres Admin.'!E20)&lt;=C11,((#REF!)-'Paramètres Admin.'!E20)-C10,C11-C10))</f>
        <v>#REF!</v>
      </c>
      <c r="H11" s="104" t="e">
        <f>+G11*D11</f>
        <v>#REF!</v>
      </c>
      <c r="I11" s="105" t="e">
        <f>IF(((#REF!)-'Paramètres Admin.'!E20)&lt;B11,0,IF(((#REF!)-'Paramètres Admin.'!E20)&lt;=C11,((#REF!)-'Paramètres Admin.'!E20)-C10,C11-C10))</f>
        <v>#REF!</v>
      </c>
      <c r="J11" s="104" t="e">
        <f>+I11*D11</f>
        <v>#REF!</v>
      </c>
    </row>
    <row r="12" spans="1:10" ht="18" customHeight="1" x14ac:dyDescent="0.3">
      <c r="A12" s="1"/>
      <c r="B12" s="16">
        <f>'Paramètres Admin.'!D25</f>
        <v>12400.01</v>
      </c>
      <c r="C12" s="97">
        <f>'Paramètres Admin.'!E25</f>
        <v>20660</v>
      </c>
      <c r="D12" s="98">
        <f>'Paramètres Admin.'!F25</f>
        <v>0.4</v>
      </c>
      <c r="E12" s="16" t="e">
        <f>IF(((#REF!)-'Paramètres Admin.'!E20)&lt;B12,0,IF(((#REF!)-'Paramètres Admin.'!E20)&lt;=C12,((#REF!)-'Paramètres Admin.'!E20)-C11,C12-C11))</f>
        <v>#REF!</v>
      </c>
      <c r="F12" s="103" t="e">
        <f>E12*D12</f>
        <v>#REF!</v>
      </c>
      <c r="G12" s="43" t="e">
        <f>IF(((#REF!)-'Paramètres Admin.'!E20)&lt;B12,0,IF(((#REF!)-'Paramètres Admin.'!E20)&lt;=C12,((#REF!)-'Paramètres Admin.'!E20)-C11,C12-C11))</f>
        <v>#REF!</v>
      </c>
      <c r="H12" s="104" t="e">
        <f>+G12*D12</f>
        <v>#REF!</v>
      </c>
      <c r="I12" s="105" t="e">
        <f>IF(((#REF!)-'Paramètres Admin.'!E20)&lt;B12,0,IF(((#REF!)-'Paramètres Admin.'!E20)&lt;=C12,((#REF!)-'Paramètres Admin.'!E20)-C11,C12-C11))</f>
        <v>#REF!</v>
      </c>
      <c r="J12" s="104" t="e">
        <f>+I12*D12</f>
        <v>#REF!</v>
      </c>
    </row>
    <row r="13" spans="1:10" ht="18" customHeight="1" x14ac:dyDescent="0.3">
      <c r="A13" s="1"/>
      <c r="B13" s="16">
        <f>'Paramètres Admin.'!D26</f>
        <v>20660.009999999998</v>
      </c>
      <c r="C13" s="97">
        <f>'Paramètres Admin.'!E26</f>
        <v>37870</v>
      </c>
      <c r="D13" s="98">
        <f>'Paramètres Admin.'!F26</f>
        <v>0.45</v>
      </c>
      <c r="E13" s="16" t="e">
        <f>IF(((#REF!)-'Paramètres Admin.'!E20)&lt;B13,0,IF(((#REF!)-'Paramètres Admin.'!E20)&lt;=C13,((#REF!)-'Paramètres Admin.'!E20)-C12,C13-C12))</f>
        <v>#REF!</v>
      </c>
      <c r="F13" s="103" t="e">
        <f>E13*D13</f>
        <v>#REF!</v>
      </c>
      <c r="G13" s="43" t="e">
        <f>IF(((#REF!)-'Paramètres Admin.'!E20)&lt;B13,0,IF(((#REF!)-'Paramètres Admin.'!E20)&lt;=C13,((#REF!)-'Paramètres Admin.'!E20)-C12,C13-C12))</f>
        <v>#REF!</v>
      </c>
      <c r="H13" s="104" t="e">
        <f>+G13*D13</f>
        <v>#REF!</v>
      </c>
      <c r="I13" s="105" t="e">
        <f>IF(((#REF!)-'Paramètres Admin.'!E20)&lt;B13,0,IF(((#REF!)-'Paramètres Admin.'!E20)&lt;=C13,((#REF!)-'Paramètres Admin.'!E20)-C12,C13-C12))</f>
        <v>#REF!</v>
      </c>
      <c r="J13" s="104" t="e">
        <f>+I13*D13</f>
        <v>#REF!</v>
      </c>
    </row>
    <row r="14" spans="1:10" ht="18" customHeight="1" thickBot="1" x14ac:dyDescent="0.35">
      <c r="A14" s="1"/>
      <c r="B14" s="17">
        <f>'Paramètres Admin.'!D27</f>
        <v>37870.01</v>
      </c>
      <c r="C14" s="106">
        <f>'Paramètres Admin.'!E27</f>
        <v>1000000</v>
      </c>
      <c r="D14" s="107">
        <f>'Paramètres Admin.'!F27</f>
        <v>0.5</v>
      </c>
      <c r="E14" s="16" t="e">
        <f>IF(((#REF!)-'Paramètres Admin.'!E20)&lt;B14,0,IF(((#REF!)-'Paramètres Admin.'!E20)&lt;=C14,((#REF!)-'Paramètres Admin.'!E20)-C13,C14-C13))</f>
        <v>#REF!</v>
      </c>
      <c r="F14" s="108" t="e">
        <f>E14*D14</f>
        <v>#REF!</v>
      </c>
      <c r="G14" s="43" t="e">
        <f>IF(((#REF!)-'Paramètres Admin.'!E20)&lt;B14,0,IF(((#REF!)-'Paramètres Admin.'!E20)&lt;=C14,((#REF!)-'Paramètres Admin.'!E20)-C13,C14-C13))</f>
        <v>#REF!</v>
      </c>
      <c r="H14" s="109" t="e">
        <f>+G14*D14</f>
        <v>#REF!</v>
      </c>
      <c r="I14" s="105" t="e">
        <f>IF(((#REF!)-'Paramètres Admin.'!E20)&lt;B14,0,IF(((#REF!)-'Paramètres Admin.'!E20)&lt;=C14,((#REF!)-'Paramètres Admin.'!E20)-C13,C14-C13))</f>
        <v>#REF!</v>
      </c>
      <c r="J14" s="109" t="e">
        <f>+I14*D14</f>
        <v>#REF!</v>
      </c>
    </row>
    <row r="15" spans="1:10" ht="18" customHeight="1" thickBot="1" x14ac:dyDescent="0.3">
      <c r="A15" s="1"/>
      <c r="B15" s="110" t="s">
        <v>50</v>
      </c>
      <c r="C15" s="111"/>
      <c r="D15" s="111"/>
      <c r="E15" s="112"/>
      <c r="F15" s="113" t="e">
        <f>SUM(F10:F14)</f>
        <v>#REF!</v>
      </c>
      <c r="G15" s="114"/>
      <c r="H15" s="115" t="e">
        <f>+SUM(H10:H14)</f>
        <v>#REF!</v>
      </c>
      <c r="I15" s="116"/>
      <c r="J15" s="115" t="e">
        <f>SUM(J10:J14)</f>
        <v>#REF!</v>
      </c>
    </row>
    <row r="16" spans="1:10" ht="18" customHeight="1" x14ac:dyDescent="0.3"/>
    <row r="17" ht="18" customHeight="1" x14ac:dyDescent="0.3"/>
    <row r="18" ht="18" customHeight="1" x14ac:dyDescent="0.3"/>
    <row r="19" ht="18" customHeight="1" x14ac:dyDescent="0.3"/>
    <row r="20" ht="18" customHeight="1" x14ac:dyDescent="0.3"/>
    <row r="21" ht="18" customHeight="1" x14ac:dyDescent="0.3"/>
    <row r="22" ht="18" customHeight="1" x14ac:dyDescent="0.3"/>
    <row r="23" ht="18" customHeight="1" x14ac:dyDescent="0.25"/>
    <row r="24" ht="18" customHeight="1" x14ac:dyDescent="0.25"/>
    <row r="25" ht="18" customHeight="1" x14ac:dyDescent="0.25"/>
    <row r="26" ht="18" customHeight="1" x14ac:dyDescent="0.25"/>
    <row r="27" ht="18" customHeight="1" x14ac:dyDescent="0.25"/>
    <row r="28" ht="18" customHeight="1" x14ac:dyDescent="0.25"/>
    <row r="29" ht="18" customHeight="1" x14ac:dyDescent="0.25"/>
    <row r="30" ht="18" customHeight="1" x14ac:dyDescent="0.25"/>
    <row r="31" ht="18" customHeight="1" x14ac:dyDescent="0.25"/>
    <row r="32" ht="18" customHeight="1" x14ac:dyDescent="0.25"/>
    <row r="33" ht="18" customHeight="1" x14ac:dyDescent="0.25"/>
    <row r="34" ht="18" customHeight="1" x14ac:dyDescent="0.25"/>
    <row r="35" ht="18" customHeight="1" x14ac:dyDescent="0.25"/>
    <row r="36" ht="18" customHeight="1" x14ac:dyDescent="0.25"/>
    <row r="37" ht="18" customHeight="1" x14ac:dyDescent="0.25"/>
  </sheetData>
  <sheetProtection algorithmName="SHA-512" hashValue="EdBvG2DVYegzlpbHDa4rAxafIwPzpJVSXFb7L5TCDu5d7q9mZ8kP9r/uoY3zp8MI8ccKpNbXinjtblXVh4t4pA==" saltValue="+Da+O+rDMAVD04JyVdk7Fg==" spinCount="100000" sheet="1" objects="1" scenarios="1" selectLockedCells="1"/>
  <mergeCells count="12">
    <mergeCell ref="B2:J3"/>
    <mergeCell ref="B5:D5"/>
    <mergeCell ref="B6:C7"/>
    <mergeCell ref="B8:B9"/>
    <mergeCell ref="C8:C9"/>
    <mergeCell ref="D6:D9"/>
    <mergeCell ref="J6:J9"/>
    <mergeCell ref="I6:I9"/>
    <mergeCell ref="H6:H9"/>
    <mergeCell ref="G6:G9"/>
    <mergeCell ref="F6:F9"/>
    <mergeCell ref="E6:E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workbookViewId="0">
      <selection activeCell="B2" sqref="B2:F3"/>
    </sheetView>
  </sheetViews>
  <sheetFormatPr baseColWidth="10" defaultColWidth="11.42578125" defaultRowHeight="15" x14ac:dyDescent="0.25"/>
  <cols>
    <col min="1" max="1" width="1.7109375" style="7" customWidth="1"/>
    <col min="2" max="10" width="15.7109375" style="7" customWidth="1"/>
    <col min="11" max="16384" width="11.42578125" style="7"/>
  </cols>
  <sheetData>
    <row r="1" spans="1:10" ht="18" customHeight="1" thickBot="1" x14ac:dyDescent="0.35">
      <c r="A1" s="1"/>
      <c r="B1" s="1"/>
      <c r="C1" s="1"/>
      <c r="D1" s="1"/>
      <c r="E1" s="1"/>
      <c r="F1" s="1"/>
      <c r="G1" s="1"/>
      <c r="H1" s="1"/>
      <c r="I1" s="1"/>
      <c r="J1" s="1"/>
    </row>
    <row r="2" spans="1:10" ht="18" customHeight="1" x14ac:dyDescent="0.25">
      <c r="A2" s="1"/>
      <c r="B2" s="234" t="s">
        <v>95</v>
      </c>
      <c r="C2" s="352"/>
      <c r="D2" s="352"/>
      <c r="E2" s="352"/>
      <c r="F2" s="353"/>
      <c r="G2" s="51"/>
      <c r="H2" s="51"/>
      <c r="I2" s="51"/>
      <c r="J2" s="51"/>
    </row>
    <row r="3" spans="1:10" ht="18" customHeight="1" thickBot="1" x14ac:dyDescent="0.3">
      <c r="A3" s="1"/>
      <c r="B3" s="354"/>
      <c r="C3" s="355"/>
      <c r="D3" s="355"/>
      <c r="E3" s="355"/>
      <c r="F3" s="356"/>
      <c r="G3" s="51"/>
      <c r="H3" s="51"/>
      <c r="I3" s="51"/>
      <c r="J3" s="51"/>
    </row>
    <row r="4" spans="1:10" ht="18" customHeight="1" x14ac:dyDescent="0.3">
      <c r="A4" s="1"/>
      <c r="B4" s="1"/>
      <c r="C4" s="1"/>
      <c r="D4" s="1"/>
      <c r="E4" s="1"/>
      <c r="F4" s="1"/>
      <c r="G4" s="1"/>
      <c r="H4" s="1"/>
      <c r="I4" s="1"/>
      <c r="J4" s="1"/>
    </row>
    <row r="5" spans="1:10" ht="18" customHeight="1" thickBot="1" x14ac:dyDescent="0.3">
      <c r="A5" s="1"/>
      <c r="B5" s="338" t="s">
        <v>94</v>
      </c>
      <c r="C5" s="339"/>
      <c r="D5" s="340"/>
      <c r="E5" s="117">
        <f>12*Paramètres!B7</f>
        <v>16800</v>
      </c>
      <c r="F5" s="41"/>
      <c r="G5" s="1"/>
      <c r="H5" s="1"/>
      <c r="I5" s="1"/>
      <c r="J5" s="1"/>
    </row>
    <row r="6" spans="1:10" ht="18" customHeight="1" x14ac:dyDescent="0.25">
      <c r="A6" s="1"/>
      <c r="B6" s="341" t="s">
        <v>49</v>
      </c>
      <c r="C6" s="342"/>
      <c r="D6" s="341" t="s">
        <v>45</v>
      </c>
      <c r="E6" s="348" t="s">
        <v>119</v>
      </c>
      <c r="F6" s="362" t="s">
        <v>120</v>
      </c>
      <c r="G6" s="42"/>
      <c r="H6" s="13"/>
      <c r="I6" s="42"/>
      <c r="J6" s="13"/>
    </row>
    <row r="7" spans="1:10" ht="18" customHeight="1" x14ac:dyDescent="0.25">
      <c r="A7" s="1"/>
      <c r="B7" s="343"/>
      <c r="C7" s="344"/>
      <c r="D7" s="351"/>
      <c r="E7" s="349"/>
      <c r="F7" s="363"/>
      <c r="G7" s="42"/>
      <c r="H7" s="13"/>
      <c r="I7" s="42"/>
      <c r="J7" s="13"/>
    </row>
    <row r="8" spans="1:10" ht="18" customHeight="1" x14ac:dyDescent="0.25">
      <c r="A8" s="1"/>
      <c r="B8" s="345" t="s">
        <v>51</v>
      </c>
      <c r="C8" s="345" t="s">
        <v>52</v>
      </c>
      <c r="D8" s="351"/>
      <c r="E8" s="349"/>
      <c r="F8" s="363"/>
      <c r="G8" s="42"/>
      <c r="H8" s="13"/>
      <c r="I8" s="42"/>
      <c r="J8" s="13"/>
    </row>
    <row r="9" spans="1:10" ht="18" customHeight="1" thickBot="1" x14ac:dyDescent="0.3">
      <c r="A9" s="1"/>
      <c r="B9" s="346"/>
      <c r="C9" s="346"/>
      <c r="D9" s="343"/>
      <c r="E9" s="350"/>
      <c r="F9" s="364"/>
      <c r="G9" s="42"/>
      <c r="H9" s="13"/>
      <c r="I9" s="42"/>
      <c r="J9" s="13"/>
    </row>
    <row r="10" spans="1:10" ht="18" customHeight="1" x14ac:dyDescent="0.3">
      <c r="A10" s="1"/>
      <c r="B10" s="16">
        <f>'Paramètres Admin.'!D23</f>
        <v>0</v>
      </c>
      <c r="C10" s="97">
        <f>'Paramètres Admin.'!E23</f>
        <v>8710</v>
      </c>
      <c r="D10" s="98">
        <f>'Paramètres Admin.'!F23</f>
        <v>0.25</v>
      </c>
      <c r="E10" s="16">
        <f>IF((E5-'Paramètres Admin.'!E20)&gt;0, +IF((E5-'Paramètres Admin.'!E20)&gt;C10,C10,(E5-'Paramètres Admin.'!E20)), 0)</f>
        <v>8710</v>
      </c>
      <c r="F10" s="44">
        <f>E10*D10</f>
        <v>2177.5</v>
      </c>
      <c r="G10" s="43"/>
      <c r="H10" s="43"/>
      <c r="I10" s="43"/>
      <c r="J10" s="43"/>
    </row>
    <row r="11" spans="1:10" ht="18" customHeight="1" x14ac:dyDescent="0.3">
      <c r="A11" s="1"/>
      <c r="B11" s="16">
        <f>'Paramètres Admin.'!D24</f>
        <v>8710.01</v>
      </c>
      <c r="C11" s="97">
        <f>'Paramètres Admin.'!E24</f>
        <v>12400</v>
      </c>
      <c r="D11" s="98">
        <f>'Paramètres Admin.'!F24</f>
        <v>0.3</v>
      </c>
      <c r="E11" s="16">
        <f>IF(($E$5-'Paramètres Admin.'!E20)&lt;B11,0,IF(($E$5-'Paramètres Admin.'!E20)&lt;=C11,($E$5-'Paramètres Admin.'!E20)-C10,C11-C10))</f>
        <v>1000</v>
      </c>
      <c r="F11" s="44">
        <f>E11*D11</f>
        <v>300</v>
      </c>
      <c r="G11" s="43"/>
      <c r="H11" s="43"/>
      <c r="I11" s="43"/>
      <c r="J11" s="43"/>
    </row>
    <row r="12" spans="1:10" ht="18" customHeight="1" x14ac:dyDescent="0.3">
      <c r="A12" s="1"/>
      <c r="B12" s="16">
        <f>'Paramètres Admin.'!D25</f>
        <v>12400.01</v>
      </c>
      <c r="C12" s="97">
        <f>'Paramètres Admin.'!E25</f>
        <v>20660</v>
      </c>
      <c r="D12" s="98">
        <f>'Paramètres Admin.'!F25</f>
        <v>0.4</v>
      </c>
      <c r="E12" s="16">
        <f>IF(($E$5-'Paramètres Admin.'!E20)&lt;B12,0,IF(($E$5-'Paramètres Admin.'!E20)&lt;=C12,($E$5-'Paramètres Admin.'!E20)-C11,C12-C11))</f>
        <v>0</v>
      </c>
      <c r="F12" s="44">
        <f>E12*D12</f>
        <v>0</v>
      </c>
      <c r="G12" s="43"/>
      <c r="H12" s="43"/>
      <c r="I12" s="43"/>
      <c r="J12" s="43"/>
    </row>
    <row r="13" spans="1:10" ht="18" customHeight="1" x14ac:dyDescent="0.3">
      <c r="A13" s="1"/>
      <c r="B13" s="16">
        <f>'Paramètres Admin.'!D26</f>
        <v>20660.009999999998</v>
      </c>
      <c r="C13" s="97">
        <f>'Paramètres Admin.'!E26</f>
        <v>37870</v>
      </c>
      <c r="D13" s="98">
        <f>'Paramètres Admin.'!F26</f>
        <v>0.45</v>
      </c>
      <c r="E13" s="16">
        <f>IF(($E$5-'Paramètres Admin.'!E20)&lt;B13,0,IF(($E$5-'Paramètres Admin.'!E20)&lt;=C13,($E$5-'Paramètres Admin.'!E20)-C12,C13-C12))</f>
        <v>0</v>
      </c>
      <c r="F13" s="44">
        <f>E13*D13</f>
        <v>0</v>
      </c>
      <c r="G13" s="43"/>
      <c r="H13" s="43"/>
      <c r="I13" s="43"/>
      <c r="J13" s="43"/>
    </row>
    <row r="14" spans="1:10" ht="18" customHeight="1" thickBot="1" x14ac:dyDescent="0.35">
      <c r="A14" s="1"/>
      <c r="B14" s="17">
        <f>'Paramètres Admin.'!D27</f>
        <v>37870.01</v>
      </c>
      <c r="C14" s="106">
        <f>'Paramètres Admin.'!E27</f>
        <v>1000000</v>
      </c>
      <c r="D14" s="107">
        <f>'Paramètres Admin.'!F27</f>
        <v>0.5</v>
      </c>
      <c r="E14" s="16">
        <f>IF(($E$5-'Paramètres Admin.'!E20)&lt;B14,0,IF(($E$5-'Paramètres Admin.'!E20)&lt;=C14,($E$5-'Paramètres Admin.'!E20)-C13,C14-C13))</f>
        <v>0</v>
      </c>
      <c r="F14" s="45">
        <f>E14*D14</f>
        <v>0</v>
      </c>
      <c r="G14" s="43"/>
      <c r="H14" s="43"/>
      <c r="I14" s="43"/>
      <c r="J14" s="43"/>
    </row>
    <row r="15" spans="1:10" ht="18" customHeight="1" x14ac:dyDescent="0.25">
      <c r="A15" s="1"/>
      <c r="B15" s="341" t="s">
        <v>50</v>
      </c>
      <c r="C15" s="361"/>
      <c r="D15" s="361"/>
      <c r="E15" s="361"/>
      <c r="F15" s="46">
        <f>IF(SUM(F10:F14)&gt;0, SUM(F10:F14), 0)</f>
        <v>2477.5</v>
      </c>
      <c r="G15" s="43"/>
      <c r="H15" s="47"/>
      <c r="I15" s="43"/>
      <c r="J15" s="47"/>
    </row>
    <row r="16" spans="1:10" ht="18" customHeight="1" thickBot="1" x14ac:dyDescent="0.3">
      <c r="B16" s="359" t="s">
        <v>96</v>
      </c>
      <c r="C16" s="360"/>
      <c r="D16" s="360"/>
      <c r="E16" s="360"/>
      <c r="F16" s="48">
        <f>IF(E5&gt;'Paramètres Admin.'!E20, E5+F15+'Paramètres Admin.'!E20, E5)</f>
        <v>26367.5</v>
      </c>
      <c r="G16" s="18"/>
      <c r="H16" s="18"/>
      <c r="I16" s="18"/>
      <c r="J16" s="18"/>
    </row>
    <row r="17" spans="2:6" ht="18" customHeight="1" thickBot="1" x14ac:dyDescent="0.3">
      <c r="B17" s="357" t="s">
        <v>95</v>
      </c>
      <c r="C17" s="358"/>
      <c r="D17" s="358"/>
      <c r="E17" s="358"/>
      <c r="F17" s="49">
        <f>IF((F16/(1-'Paramètres Admin.'!E8))&lt;('Paramètres Admin.'!D8*4), F16+('Paramètres Admin.'!D8*4), (F16/(1-'Paramètres Admin.'!E8)))</f>
        <v>33166.666666666664</v>
      </c>
    </row>
    <row r="18" spans="2:6" ht="18" customHeight="1" x14ac:dyDescent="0.3"/>
    <row r="19" spans="2:6" ht="18" customHeight="1" x14ac:dyDescent="0.3">
      <c r="C19" s="9"/>
      <c r="D19" s="9"/>
      <c r="E19" s="9"/>
      <c r="F19" s="9"/>
    </row>
    <row r="20" spans="2:6" ht="18" customHeight="1" x14ac:dyDescent="0.3">
      <c r="C20" s="9"/>
      <c r="D20" s="9"/>
      <c r="E20" s="9"/>
      <c r="F20" s="9"/>
    </row>
    <row r="21" spans="2:6" ht="18" customHeight="1" x14ac:dyDescent="0.3">
      <c r="C21" s="9"/>
      <c r="D21" s="9"/>
      <c r="E21" s="9"/>
      <c r="F21" s="9"/>
    </row>
    <row r="22" spans="2:6" ht="18" customHeight="1" x14ac:dyDescent="0.3">
      <c r="C22" s="9"/>
      <c r="D22" s="9"/>
      <c r="E22" s="50"/>
      <c r="F22" s="9"/>
    </row>
    <row r="23" spans="2:6" ht="18" customHeight="1" x14ac:dyDescent="0.25">
      <c r="C23" s="9"/>
      <c r="D23" s="9"/>
      <c r="E23" s="9"/>
      <c r="F23" s="9"/>
    </row>
    <row r="24" spans="2:6" ht="18" customHeight="1" x14ac:dyDescent="0.25">
      <c r="C24" s="9"/>
      <c r="D24" s="9"/>
      <c r="E24" s="9"/>
      <c r="F24" s="9"/>
    </row>
    <row r="25" spans="2:6" ht="18" customHeight="1" x14ac:dyDescent="0.25"/>
    <row r="26" spans="2:6" ht="18" customHeight="1" x14ac:dyDescent="0.25"/>
    <row r="27" spans="2:6" ht="18" customHeight="1" x14ac:dyDescent="0.25"/>
    <row r="28" spans="2:6" ht="18" customHeight="1" x14ac:dyDescent="0.25"/>
    <row r="29" spans="2:6" ht="18" customHeight="1" x14ac:dyDescent="0.25"/>
    <row r="30" spans="2:6" ht="18" customHeight="1" x14ac:dyDescent="0.25"/>
    <row r="31" spans="2:6" ht="18" customHeight="1" x14ac:dyDescent="0.25"/>
    <row r="32" spans="2:6"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sheetData>
  <sheetProtection algorithmName="SHA-512" hashValue="4S3+FARDWBkkaXSzABpPQ4X24QjtV09+R3mYmMicv7NJCU/ROzGpAXSwp5wSRa5A5ZgMnt/Aa09VdrWwRp1ktg==" saltValue="48Z57VQm7v5G1JU9GDqfyg==" spinCount="100000" sheet="1" objects="1" scenarios="1" selectLockedCells="1"/>
  <mergeCells count="11">
    <mergeCell ref="B2:F3"/>
    <mergeCell ref="B17:E17"/>
    <mergeCell ref="B16:E16"/>
    <mergeCell ref="B15:E15"/>
    <mergeCell ref="B5:D5"/>
    <mergeCell ref="B6:C7"/>
    <mergeCell ref="C8:C9"/>
    <mergeCell ref="B8:B9"/>
    <mergeCell ref="D6:D9"/>
    <mergeCell ref="F6:F9"/>
    <mergeCell ref="E6:E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61"/>
  <sheetViews>
    <sheetView showGridLines="0" topLeftCell="A4" workbookViewId="0">
      <selection activeCell="B5" sqref="B5:G5"/>
    </sheetView>
  </sheetViews>
  <sheetFormatPr baseColWidth="10" defaultColWidth="11.42578125" defaultRowHeight="15" x14ac:dyDescent="0.25"/>
  <cols>
    <col min="1" max="1" width="1.7109375" style="15" customWidth="1"/>
    <col min="2" max="2" width="10.7109375" style="15" customWidth="1"/>
    <col min="3" max="6" width="28.7109375" style="15" customWidth="1"/>
    <col min="7" max="7" width="10.7109375" style="15" customWidth="1"/>
    <col min="8" max="16384" width="11.42578125" style="15"/>
  </cols>
  <sheetData>
    <row r="1" spans="2:7" ht="18" customHeight="1" thickBot="1" x14ac:dyDescent="0.35"/>
    <row r="2" spans="2:7" ht="18" customHeight="1" x14ac:dyDescent="0.25">
      <c r="B2" s="371" t="s">
        <v>107</v>
      </c>
      <c r="C2" s="372"/>
      <c r="D2" s="372"/>
      <c r="E2" s="372"/>
      <c r="F2" s="372"/>
      <c r="G2" s="373"/>
    </row>
    <row r="3" spans="2:7" ht="18" customHeight="1" thickBot="1" x14ac:dyDescent="0.3">
      <c r="B3" s="374"/>
      <c r="C3" s="375"/>
      <c r="D3" s="375"/>
      <c r="E3" s="375"/>
      <c r="F3" s="375"/>
      <c r="G3" s="376"/>
    </row>
    <row r="4" spans="2:7" ht="18" customHeight="1" thickBot="1" x14ac:dyDescent="0.35"/>
    <row r="5" spans="2:7" ht="18" customHeight="1" thickBot="1" x14ac:dyDescent="0.35">
      <c r="B5" s="368" t="s">
        <v>109</v>
      </c>
      <c r="C5" s="369"/>
      <c r="D5" s="369"/>
      <c r="E5" s="369"/>
      <c r="F5" s="369"/>
      <c r="G5" s="370"/>
    </row>
    <row r="6" spans="2:7" ht="18" customHeight="1" thickBot="1" x14ac:dyDescent="0.35">
      <c r="B6" s="20"/>
      <c r="C6" s="20"/>
      <c r="D6" s="20"/>
      <c r="E6" s="20"/>
      <c r="F6" s="20"/>
      <c r="G6" s="20"/>
    </row>
    <row r="7" spans="2:7" ht="18" customHeight="1" thickBot="1" x14ac:dyDescent="0.3">
      <c r="C7" s="118" t="s">
        <v>112</v>
      </c>
      <c r="D7" s="154" t="s">
        <v>108</v>
      </c>
      <c r="E7" s="22" t="s">
        <v>45</v>
      </c>
      <c r="G7" s="21"/>
    </row>
    <row r="8" spans="2:7" ht="18" customHeight="1" x14ac:dyDescent="0.25">
      <c r="B8" s="19"/>
      <c r="C8" s="28" t="s">
        <v>36</v>
      </c>
      <c r="D8" s="24">
        <v>693.81</v>
      </c>
      <c r="E8" s="25">
        <v>0.20499999999999999</v>
      </c>
      <c r="F8" s="19"/>
      <c r="G8" s="19"/>
    </row>
    <row r="9" spans="2:7" ht="18" customHeight="1" x14ac:dyDescent="0.25">
      <c r="B9" s="18"/>
      <c r="C9" s="28" t="s">
        <v>38</v>
      </c>
      <c r="D9" s="24">
        <v>710.72</v>
      </c>
      <c r="E9" s="25">
        <v>0.22</v>
      </c>
      <c r="F9" s="18"/>
    </row>
    <row r="10" spans="2:7" ht="18" customHeight="1" x14ac:dyDescent="0.25">
      <c r="B10" s="18"/>
      <c r="C10" s="29" t="s">
        <v>39</v>
      </c>
      <c r="D10" s="30">
        <v>727.64</v>
      </c>
      <c r="E10" s="31">
        <v>0.22</v>
      </c>
      <c r="F10" s="18"/>
    </row>
    <row r="11" spans="2:7" ht="18" customHeight="1" thickBot="1" x14ac:dyDescent="0.35">
      <c r="B11" s="18"/>
      <c r="C11" s="19"/>
      <c r="D11" s="37"/>
      <c r="E11" s="36"/>
      <c r="F11" s="18"/>
    </row>
    <row r="12" spans="2:7" ht="18" customHeight="1" thickBot="1" x14ac:dyDescent="0.3">
      <c r="B12" s="18"/>
      <c r="C12" s="118" t="s">
        <v>113</v>
      </c>
      <c r="D12" s="154" t="s">
        <v>108</v>
      </c>
      <c r="E12" s="22" t="s">
        <v>45</v>
      </c>
      <c r="F12" s="18"/>
    </row>
    <row r="13" spans="2:7" ht="18" customHeight="1" x14ac:dyDescent="0.25">
      <c r="B13" s="18"/>
      <c r="C13" s="28" t="s">
        <v>36</v>
      </c>
      <c r="D13" s="26">
        <v>76.760000000000005</v>
      </c>
      <c r="E13" s="27">
        <v>0.20499999999999999</v>
      </c>
      <c r="F13" s="18"/>
      <c r="G13" s="19"/>
    </row>
    <row r="14" spans="2:7" ht="18" customHeight="1" x14ac:dyDescent="0.25">
      <c r="B14" s="18"/>
      <c r="C14" s="28" t="s">
        <v>38</v>
      </c>
      <c r="D14" s="24">
        <v>78.63</v>
      </c>
      <c r="E14" s="25">
        <v>0.22</v>
      </c>
      <c r="F14" s="18"/>
      <c r="G14" s="19"/>
    </row>
    <row r="15" spans="2:7" ht="18" customHeight="1" x14ac:dyDescent="0.25">
      <c r="B15" s="18"/>
      <c r="C15" s="29" t="s">
        <v>39</v>
      </c>
      <c r="D15" s="30">
        <v>80.5</v>
      </c>
      <c r="E15" s="31">
        <v>0.22</v>
      </c>
      <c r="F15" s="18"/>
      <c r="G15" s="19"/>
    </row>
    <row r="16" spans="2:7" ht="18" customHeight="1" x14ac:dyDescent="0.3">
      <c r="B16" s="18"/>
      <c r="C16" s="19"/>
      <c r="D16" s="37"/>
      <c r="E16" s="36"/>
      <c r="F16" s="18"/>
      <c r="G16" s="19"/>
    </row>
    <row r="17" spans="2:7" ht="18" customHeight="1" thickBot="1" x14ac:dyDescent="0.35">
      <c r="B17" s="18"/>
      <c r="C17" s="18"/>
      <c r="D17" s="18"/>
      <c r="E17" s="18"/>
      <c r="F17" s="18"/>
      <c r="G17" s="18"/>
    </row>
    <row r="18" spans="2:7" ht="18" customHeight="1" thickBot="1" x14ac:dyDescent="0.35">
      <c r="B18" s="368" t="s">
        <v>110</v>
      </c>
      <c r="C18" s="369"/>
      <c r="D18" s="369"/>
      <c r="E18" s="369"/>
      <c r="F18" s="369"/>
      <c r="G18" s="370"/>
    </row>
    <row r="19" spans="2:7" ht="18" customHeight="1" x14ac:dyDescent="0.3">
      <c r="B19" s="20"/>
      <c r="C19" s="20"/>
      <c r="D19" s="20"/>
      <c r="E19" s="20"/>
      <c r="F19" s="20"/>
      <c r="G19" s="20"/>
    </row>
    <row r="20" spans="2:7" ht="18" customHeight="1" x14ac:dyDescent="0.25">
      <c r="C20" s="366" t="s">
        <v>101</v>
      </c>
      <c r="D20" s="367"/>
      <c r="E20" s="32">
        <v>7090</v>
      </c>
      <c r="F20" s="21"/>
    </row>
    <row r="21" spans="2:7" ht="18" customHeight="1" x14ac:dyDescent="0.3">
      <c r="C21" s="21"/>
      <c r="D21" s="21"/>
      <c r="E21" s="21"/>
      <c r="F21" s="21"/>
    </row>
    <row r="22" spans="2:7" ht="18" customHeight="1" x14ac:dyDescent="0.25">
      <c r="C22" s="21"/>
      <c r="D22" s="22" t="s">
        <v>114</v>
      </c>
      <c r="E22" s="22" t="s">
        <v>115</v>
      </c>
      <c r="F22" s="22" t="s">
        <v>45</v>
      </c>
    </row>
    <row r="23" spans="2:7" ht="18" customHeight="1" x14ac:dyDescent="0.25">
      <c r="C23" s="23" t="s">
        <v>102</v>
      </c>
      <c r="D23" s="33">
        <v>0</v>
      </c>
      <c r="E23" s="33">
        <v>8710</v>
      </c>
      <c r="F23" s="27">
        <v>0.25</v>
      </c>
    </row>
    <row r="24" spans="2:7" ht="18" customHeight="1" x14ac:dyDescent="0.25">
      <c r="C24" s="28" t="s">
        <v>103</v>
      </c>
      <c r="D24" s="34">
        <v>8710.01</v>
      </c>
      <c r="E24" s="34">
        <v>12400</v>
      </c>
      <c r="F24" s="25">
        <v>0.3</v>
      </c>
    </row>
    <row r="25" spans="2:7" ht="18" customHeight="1" x14ac:dyDescent="0.25">
      <c r="C25" s="28" t="s">
        <v>104</v>
      </c>
      <c r="D25" s="34">
        <v>12400.01</v>
      </c>
      <c r="E25" s="34">
        <v>20660</v>
      </c>
      <c r="F25" s="25">
        <v>0.4</v>
      </c>
    </row>
    <row r="26" spans="2:7" ht="18" customHeight="1" x14ac:dyDescent="0.25">
      <c r="C26" s="28" t="s">
        <v>105</v>
      </c>
      <c r="D26" s="34">
        <v>20660.009999999998</v>
      </c>
      <c r="E26" s="34">
        <v>37870</v>
      </c>
      <c r="F26" s="25">
        <v>0.45</v>
      </c>
    </row>
    <row r="27" spans="2:7" ht="18" customHeight="1" x14ac:dyDescent="0.25">
      <c r="C27" s="29" t="s">
        <v>106</v>
      </c>
      <c r="D27" s="35">
        <v>37870.01</v>
      </c>
      <c r="E27" s="35">
        <v>1000000</v>
      </c>
      <c r="F27" s="31">
        <v>0.5</v>
      </c>
    </row>
    <row r="28" spans="2:7" ht="18" customHeight="1" x14ac:dyDescent="0.25">
      <c r="C28" s="21"/>
      <c r="D28" s="38"/>
      <c r="E28" s="38"/>
      <c r="F28" s="36"/>
    </row>
    <row r="29" spans="2:7" ht="18" customHeight="1" thickBot="1" x14ac:dyDescent="0.3"/>
    <row r="30" spans="2:7" ht="18" customHeight="1" thickBot="1" x14ac:dyDescent="0.3">
      <c r="B30" s="368" t="s">
        <v>111</v>
      </c>
      <c r="C30" s="369"/>
      <c r="D30" s="369"/>
      <c r="E30" s="369"/>
      <c r="F30" s="369"/>
      <c r="G30" s="370"/>
    </row>
    <row r="31" spans="2:7" ht="18" customHeight="1" x14ac:dyDescent="0.25"/>
    <row r="32" spans="2:7" ht="18" customHeight="1" x14ac:dyDescent="0.25">
      <c r="C32" s="366" t="s">
        <v>116</v>
      </c>
      <c r="D32" s="367"/>
      <c r="E32" s="39">
        <v>0.33989999999999998</v>
      </c>
    </row>
    <row r="33" spans="2:7" ht="18" customHeight="1" x14ac:dyDescent="0.25"/>
    <row r="34" spans="2:7" ht="18" customHeight="1" thickBot="1" x14ac:dyDescent="0.3"/>
    <row r="35" spans="2:7" ht="18" customHeight="1" thickBot="1" x14ac:dyDescent="0.3">
      <c r="B35" s="368" t="s">
        <v>141</v>
      </c>
      <c r="C35" s="369"/>
      <c r="D35" s="369"/>
      <c r="E35" s="369"/>
      <c r="F35" s="369"/>
      <c r="G35" s="370"/>
    </row>
    <row r="36" spans="2:7" ht="18" customHeight="1" thickBot="1" x14ac:dyDescent="0.3">
      <c r="B36" s="365" t="s">
        <v>142</v>
      </c>
      <c r="C36" s="365"/>
      <c r="D36" s="365"/>
      <c r="E36" s="365"/>
      <c r="F36" s="365"/>
      <c r="G36" s="365"/>
    </row>
    <row r="37" spans="2:7" ht="18" customHeight="1" thickBot="1" x14ac:dyDescent="0.3">
      <c r="C37" s="169" t="s">
        <v>128</v>
      </c>
      <c r="D37" s="18"/>
      <c r="E37" s="18"/>
      <c r="F37" s="19"/>
    </row>
    <row r="38" spans="2:7" ht="18" customHeight="1" x14ac:dyDescent="0.25">
      <c r="C38" s="168" t="s">
        <v>138</v>
      </c>
      <c r="D38" s="167" t="s">
        <v>139</v>
      </c>
      <c r="E38" s="167" t="s">
        <v>140</v>
      </c>
      <c r="F38" s="19"/>
    </row>
    <row r="39" spans="2:7" ht="18" customHeight="1" x14ac:dyDescent="0.25">
      <c r="C39" s="170">
        <v>1200</v>
      </c>
      <c r="D39" s="26">
        <v>1317.32</v>
      </c>
      <c r="E39" s="26">
        <v>19743.349999999999</v>
      </c>
      <c r="F39" s="36"/>
    </row>
    <row r="40" spans="2:7" ht="18" customHeight="1" x14ac:dyDescent="0.25">
      <c r="C40" s="171">
        <v>1500</v>
      </c>
      <c r="D40" s="24">
        <v>2173.58</v>
      </c>
      <c r="E40" s="24">
        <v>35304.17</v>
      </c>
      <c r="F40" s="36"/>
    </row>
    <row r="41" spans="2:7" ht="18" customHeight="1" x14ac:dyDescent="0.25">
      <c r="C41" s="172">
        <v>1700</v>
      </c>
      <c r="D41" s="30">
        <v>2700.51</v>
      </c>
      <c r="E41" s="30">
        <v>44238.63</v>
      </c>
      <c r="F41" s="19"/>
    </row>
    <row r="42" spans="2:7" ht="18" customHeight="1" thickBot="1" x14ac:dyDescent="0.3">
      <c r="C42" s="18"/>
      <c r="D42" s="120"/>
      <c r="E42" s="18"/>
      <c r="F42" s="18"/>
    </row>
    <row r="43" spans="2:7" ht="18" customHeight="1" thickBot="1" x14ac:dyDescent="0.3">
      <c r="C43" s="169" t="s">
        <v>129</v>
      </c>
      <c r="D43" s="19"/>
      <c r="E43" s="19"/>
      <c r="F43" s="19"/>
    </row>
    <row r="44" spans="2:7" ht="18" customHeight="1" x14ac:dyDescent="0.25">
      <c r="C44" s="168" t="s">
        <v>138</v>
      </c>
      <c r="D44" s="167" t="s">
        <v>139</v>
      </c>
      <c r="E44" s="167" t="s">
        <v>140</v>
      </c>
      <c r="F44" s="19"/>
    </row>
    <row r="45" spans="2:7" ht="18" customHeight="1" x14ac:dyDescent="0.25">
      <c r="C45" s="173">
        <v>1200</v>
      </c>
      <c r="D45" s="26">
        <v>1325</v>
      </c>
      <c r="E45" s="26">
        <v>21794.38</v>
      </c>
      <c r="F45" s="36"/>
    </row>
    <row r="46" spans="2:7" ht="18" customHeight="1" x14ac:dyDescent="0.25">
      <c r="C46" s="174">
        <v>1500</v>
      </c>
      <c r="D46" s="24">
        <v>2110</v>
      </c>
      <c r="E46" s="24">
        <v>36919.33</v>
      </c>
      <c r="F46" s="36"/>
    </row>
    <row r="47" spans="2:7" ht="18" customHeight="1" x14ac:dyDescent="0.25">
      <c r="C47" s="175">
        <v>1700</v>
      </c>
      <c r="D47" s="30">
        <v>2655</v>
      </c>
      <c r="E47" s="30">
        <v>46855.83</v>
      </c>
    </row>
    <row r="48" spans="2:7"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sheetData>
  <sheetProtection algorithmName="SHA-512" hashValue="gl4mhntQhuXpfS8XFvVJZLkwv26xmSfkrAxb/4hIzqsq3beRrDe2VJQB6GV+QCRAEQgJZ3B9fJOfVUxAZ7iIog==" saltValue="RhWjtmptw4CfXLbmQfAGFA==" spinCount="100000" sheet="1" objects="1" scenarios="1" selectLockedCells="1"/>
  <mergeCells count="8">
    <mergeCell ref="B36:G36"/>
    <mergeCell ref="C32:D32"/>
    <mergeCell ref="B35:G35"/>
    <mergeCell ref="B2:G3"/>
    <mergeCell ref="B5:G5"/>
    <mergeCell ref="B18:G18"/>
    <mergeCell ref="B30:G30"/>
    <mergeCell ref="C20:D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Paramètres</vt:lpstr>
      <vt:lpstr>Amort. Prêt</vt:lpstr>
      <vt:lpstr>IPP. Complémentaire</vt:lpstr>
      <vt:lpstr>IPP Compl.</vt:lpstr>
      <vt:lpstr>IPP Principal</vt:lpstr>
      <vt:lpstr>Salaire Gérant</vt:lpstr>
      <vt:lpstr>Paramètres Admin.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Pirard</dc:creator>
  <cp:lastModifiedBy>Quentin</cp:lastModifiedBy>
  <dcterms:created xsi:type="dcterms:W3CDTF">2015-07-02T09:58:33Z</dcterms:created>
  <dcterms:modified xsi:type="dcterms:W3CDTF">2021-04-12T13:02:29Z</dcterms:modified>
</cp:coreProperties>
</file>